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006-CONTRATOS ANUALES\001-SUMINISTRO ELÉCTRICO\PLIEGO 2018 BIS\"/>
    </mc:Choice>
  </mc:AlternateContent>
  <xr:revisionPtr revIDLastSave="0" documentId="10_ncr:100000_{D8F8ACF3-EB8F-4EC0-A3F5-185CC9CF8543}" xr6:coauthVersionLast="31" xr6:coauthVersionMax="31" xr10:uidLastSave="{00000000-0000-0000-0000-000000000000}"/>
  <bookViews>
    <workbookView xWindow="0" yWindow="0" windowWidth="28800" windowHeight="14175" activeTab="2" xr2:uid="{D256BA6C-8E56-48FE-8EA4-BBAC64FD8E89}"/>
  </bookViews>
  <sheets>
    <sheet name="Anexo Pliego" sheetId="1" r:id="rId1"/>
    <sheet name="Precios Máximos" sheetId="2" r:id="rId2"/>
    <sheet name="Cálculo Oferta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O26" i="3" s="1"/>
  <c r="G24" i="3"/>
  <c r="O24" i="3" s="1"/>
  <c r="G22" i="3"/>
  <c r="O22" i="3" s="1"/>
  <c r="C8" i="3"/>
  <c r="C7" i="3"/>
  <c r="C6" i="3"/>
  <c r="C5" i="3"/>
  <c r="D4" i="3"/>
  <c r="D9" i="3" s="1"/>
  <c r="C4" i="3"/>
  <c r="C9" i="3" s="1"/>
  <c r="C9" i="2"/>
  <c r="G25" i="3"/>
  <c r="O25" i="3" s="1"/>
  <c r="G23" i="3"/>
  <c r="O23" i="3" s="1"/>
  <c r="O30" i="1"/>
  <c r="M30" i="1"/>
  <c r="K30" i="1"/>
  <c r="I30" i="1"/>
  <c r="G30" i="1"/>
  <c r="E30" i="1"/>
  <c r="O8" i="3"/>
  <c r="N8" i="3"/>
  <c r="M8" i="3"/>
  <c r="L8" i="3"/>
  <c r="K8" i="3"/>
  <c r="J8" i="3"/>
  <c r="I8" i="3"/>
  <c r="H8" i="3"/>
  <c r="G8" i="3"/>
  <c r="F8" i="3"/>
  <c r="E8" i="3"/>
  <c r="C26" i="3" s="1"/>
  <c r="D8" i="3"/>
  <c r="O7" i="3"/>
  <c r="N7" i="3"/>
  <c r="M7" i="3"/>
  <c r="L7" i="3"/>
  <c r="K7" i="3"/>
  <c r="J7" i="3"/>
  <c r="I7" i="3"/>
  <c r="H7" i="3"/>
  <c r="G7" i="3"/>
  <c r="F7" i="3"/>
  <c r="E7" i="3"/>
  <c r="C25" i="3" s="1"/>
  <c r="D7" i="3"/>
  <c r="O6" i="3"/>
  <c r="N6" i="3"/>
  <c r="M6" i="3"/>
  <c r="L6" i="3"/>
  <c r="K6" i="3"/>
  <c r="J6" i="3"/>
  <c r="I6" i="3"/>
  <c r="H6" i="3"/>
  <c r="G6" i="3"/>
  <c r="F6" i="3"/>
  <c r="E6" i="3"/>
  <c r="C24" i="3" s="1"/>
  <c r="D6" i="3"/>
  <c r="O5" i="3"/>
  <c r="N5" i="3"/>
  <c r="M5" i="3"/>
  <c r="L5" i="3"/>
  <c r="K5" i="3"/>
  <c r="J5" i="3"/>
  <c r="I5" i="3"/>
  <c r="H5" i="3"/>
  <c r="G5" i="3"/>
  <c r="F5" i="3"/>
  <c r="E5" i="3"/>
  <c r="C23" i="3" s="1"/>
  <c r="D5" i="3"/>
  <c r="P30" i="1"/>
  <c r="N4" i="3"/>
  <c r="N9" i="3" s="1"/>
  <c r="M4" i="3"/>
  <c r="M9" i="3" s="1"/>
  <c r="L4" i="3"/>
  <c r="L9" i="3" s="1"/>
  <c r="L30" i="1"/>
  <c r="J4" i="3"/>
  <c r="I4" i="3"/>
  <c r="I9" i="3" s="1"/>
  <c r="H4" i="3"/>
  <c r="H9" i="3" s="1"/>
  <c r="H30" i="1"/>
  <c r="F4" i="3"/>
  <c r="F9" i="3" s="1"/>
  <c r="E4" i="3"/>
  <c r="E9" i="3" s="1"/>
  <c r="K25" i="3" l="1"/>
  <c r="K26" i="3"/>
  <c r="K23" i="3"/>
  <c r="K24" i="3"/>
  <c r="G4" i="3"/>
  <c r="G9" i="3" s="1"/>
  <c r="K4" i="3"/>
  <c r="K9" i="3" s="1"/>
  <c r="O4" i="3"/>
  <c r="O9" i="3" s="1"/>
  <c r="C22" i="3"/>
  <c r="J9" i="3"/>
  <c r="D23" i="3"/>
  <c r="L23" i="3" s="1"/>
  <c r="P5" i="3"/>
  <c r="D24" i="3"/>
  <c r="L24" i="3" s="1"/>
  <c r="P6" i="3"/>
  <c r="D25" i="3"/>
  <c r="L25" i="3" s="1"/>
  <c r="P7" i="3"/>
  <c r="D26" i="3"/>
  <c r="L26" i="3" s="1"/>
  <c r="P8" i="3"/>
  <c r="F30" i="1"/>
  <c r="J30" i="1"/>
  <c r="N30" i="1"/>
  <c r="Q30" i="1" s="1"/>
  <c r="M22" i="3"/>
  <c r="E23" i="3"/>
  <c r="M23" i="3"/>
  <c r="E24" i="3"/>
  <c r="M24" i="3"/>
  <c r="E25" i="3"/>
  <c r="M25" i="3"/>
  <c r="E26" i="3"/>
  <c r="M26" i="3"/>
  <c r="E22" i="3" l="1"/>
  <c r="P9" i="3"/>
  <c r="P4" i="3"/>
  <c r="D22" i="3"/>
  <c r="L22" i="3" s="1"/>
  <c r="F24" i="3"/>
  <c r="H24" i="3" s="1"/>
  <c r="N23" i="3"/>
  <c r="P23" i="3" s="1"/>
  <c r="N26" i="3"/>
  <c r="P26" i="3" s="1"/>
  <c r="F25" i="3"/>
  <c r="H25" i="3" s="1"/>
  <c r="K22" i="3"/>
  <c r="N24" i="3"/>
  <c r="P24" i="3" s="1"/>
  <c r="F23" i="3"/>
  <c r="H23" i="3" s="1"/>
  <c r="F26" i="3"/>
  <c r="H26" i="3" s="1"/>
  <c r="N25" i="3"/>
  <c r="P25" i="3" s="1"/>
  <c r="F22" i="3" l="1"/>
  <c r="H22" i="3"/>
  <c r="J22" i="3" s="1"/>
  <c r="I23" i="3"/>
  <c r="J23" i="3" s="1"/>
  <c r="I24" i="3"/>
  <c r="J24" i="3" s="1"/>
  <c r="Q24" i="3"/>
  <c r="R24" i="3" s="1"/>
  <c r="Q23" i="3"/>
  <c r="R23" i="3" s="1"/>
  <c r="I25" i="3"/>
  <c r="J25" i="3" s="1"/>
  <c r="Q25" i="3"/>
  <c r="R25" i="3" s="1"/>
  <c r="N22" i="3"/>
  <c r="P22" i="3" s="1"/>
  <c r="I22" i="3"/>
  <c r="I26" i="3"/>
  <c r="J26" i="3" s="1"/>
  <c r="Q26" i="3"/>
  <c r="R26" i="3" s="1"/>
  <c r="H27" i="3" l="1"/>
  <c r="H29" i="3" s="1"/>
  <c r="J27" i="3"/>
  <c r="J29" i="3" s="1"/>
  <c r="P27" i="3"/>
  <c r="P29" i="3" s="1"/>
  <c r="Q22" i="3"/>
  <c r="R22" i="3" s="1"/>
  <c r="R27" i="3" s="1"/>
  <c r="R29" i="3" s="1"/>
</calcChain>
</file>

<file path=xl/sharedStrings.xml><?xml version="1.0" encoding="utf-8"?>
<sst xmlns="http://schemas.openxmlformats.org/spreadsheetml/2006/main" count="466" uniqueCount="103">
  <si>
    <t>Bloque</t>
  </si>
  <si>
    <t>Tarifa Acceso</t>
  </si>
  <si>
    <t>CUPS</t>
  </si>
  <si>
    <t>Dirección PS</t>
  </si>
  <si>
    <t>Potencias Contratadas
(kW)</t>
  </si>
  <si>
    <t>Consumo Previsto
(kWh/año)</t>
  </si>
  <si>
    <t>P1</t>
  </si>
  <si>
    <t>P2</t>
  </si>
  <si>
    <t>P3</t>
  </si>
  <si>
    <t>P4</t>
  </si>
  <si>
    <t>P5</t>
  </si>
  <si>
    <t>P6</t>
  </si>
  <si>
    <t>Total</t>
  </si>
  <si>
    <t>Bloque 1</t>
  </si>
  <si>
    <t>Bloque 2</t>
  </si>
  <si>
    <t>Bloque 3</t>
  </si>
  <si>
    <t>Bloque 4</t>
  </si>
  <si>
    <t>Bloque 5</t>
  </si>
  <si>
    <t>TÉRMINOS REGULADOS APLICADOS</t>
  </si>
  <si>
    <t>TA</t>
  </si>
  <si>
    <t>Nº PS</t>
  </si>
  <si>
    <t>Alquiler Equipo de Medida
(€/mes)</t>
  </si>
  <si>
    <t>Tarifa de Acceso
Término de Potencia
(c€/kW y año)</t>
  </si>
  <si>
    <t>Tarifa de Acceso
Término de Energía
(c€/kWh)</t>
  </si>
  <si>
    <t>Coste Energía Pura
(c€/kWh)</t>
  </si>
  <si>
    <t>6.1A</t>
  </si>
  <si>
    <t>3.1A</t>
  </si>
  <si>
    <t>3.0A</t>
  </si>
  <si>
    <t>2.1DHA</t>
  </si>
  <si>
    <t>2.0A</t>
  </si>
  <si>
    <t>DATOS GLOBALES POR BLOQUES</t>
  </si>
  <si>
    <t>Consumos Previstos
(kWh/año)</t>
  </si>
  <si>
    <t>PRECIOS TÉRMINO DE ENERGÍA OFERTADO
(SIN PEAJE DE ACCESO ENERGÍA, SIN IE Y SIN IVA)
(c€/kWh)</t>
  </si>
  <si>
    <t>Importe Total Contrato</t>
  </si>
  <si>
    <t>Precios Máximos</t>
  </si>
  <si>
    <t>Precios Oferta</t>
  </si>
  <si>
    <t>(A)
Importe
Tar. Acceso
Término Potencia
(€)</t>
  </si>
  <si>
    <t>(B)
Importe
Tar. Acceso
Término Energía
(€)</t>
  </si>
  <si>
    <t>(C)
Importe Término Energía Pura
(€)</t>
  </si>
  <si>
    <t>(D)
5,1177% (A+B+C)
Impuesto Eléctrico
(€)</t>
  </si>
  <si>
    <t>(E)
Alquileres Equipos Medida (12 Meses)
(€)</t>
  </si>
  <si>
    <t>(F)
(A+B+C+D+E)
Importe Total sin IVA
(€)</t>
  </si>
  <si>
    <t>(G)
21%(F)
IVA
(€)</t>
  </si>
  <si>
    <t>(H)
(F+G)
Importe Total con IVA
(€)</t>
  </si>
  <si>
    <t>(B)
Importe Tar. Acceso
Término Energía
(€)</t>
  </si>
  <si>
    <t>IMPORTE ANUAL DEL CONTRATO</t>
  </si>
  <si>
    <t>IMPORTE OFERTA ANUAL</t>
  </si>
  <si>
    <t>Nº AÑOS CONTRATO</t>
  </si>
  <si>
    <t>IMPORTE TOTAL DEL CONTRATO</t>
  </si>
  <si>
    <t>IMPORTE TOTAL OFERTADO</t>
  </si>
  <si>
    <t>ES0022000007860461DZ</t>
  </si>
  <si>
    <t>C/ PORTO PESQUEIRO, 1 VIGO</t>
  </si>
  <si>
    <t>ES0022000008185496LJ</t>
  </si>
  <si>
    <t>C/ LUGAR MUELLE DE TRASATLANTICOS, 8100 VIGO</t>
  </si>
  <si>
    <t>ES0022000008381614JX</t>
  </si>
  <si>
    <t xml:space="preserve"> MUELLE DE BOUZAS, 9999 VIGO</t>
  </si>
  <si>
    <t>-</t>
  </si>
  <si>
    <t>ES0022000007350292TP</t>
  </si>
  <si>
    <t>C/ MUELLE COMERCIAL, 1, Bajo VIGO</t>
  </si>
  <si>
    <t>ES0022000007838628AP</t>
  </si>
  <si>
    <t>Avda BEIRAMAR, 71 VIGO</t>
  </si>
  <si>
    <t>ES0022000008000917KD</t>
  </si>
  <si>
    <t>C/ PORTO PESQUEIRO, 8300 VIGO</t>
  </si>
  <si>
    <t>ES0022000008882044JY</t>
  </si>
  <si>
    <t xml:space="preserve"> MUELLE DE BOUZAS, 9010 VIGO</t>
  </si>
  <si>
    <t>ES0022000007464877ZF</t>
  </si>
  <si>
    <t>C/ MUELLE AREAL, 8, Bajo VIGO</t>
  </si>
  <si>
    <t>ES0022000004979783CV</t>
  </si>
  <si>
    <t xml:space="preserve"> DI CABO SILLEIRO, 9000 BAIONA</t>
  </si>
  <si>
    <t>ES0022000008788079KL</t>
  </si>
  <si>
    <t xml:space="preserve"> BO RANDE, 8013 REDONDELA</t>
  </si>
  <si>
    <t>ES0022000008964684HF</t>
  </si>
  <si>
    <t xml:space="preserve"> MUELLE DE BOUZAS, S/N VIGO</t>
  </si>
  <si>
    <t>ES0022000007311994ZM</t>
  </si>
  <si>
    <t xml:space="preserve"> BO DONON, 9701 LALIN</t>
  </si>
  <si>
    <t>ES0022000007987396PN</t>
  </si>
  <si>
    <t xml:space="preserve"> MUELLE DE BOUZAS, 9025 VIGO</t>
  </si>
  <si>
    <t>ES0022000007960679LK</t>
  </si>
  <si>
    <t xml:space="preserve"> MUELLE DE BOUZAS, 2 VIGO</t>
  </si>
  <si>
    <t>ES0022000007960678LC</t>
  </si>
  <si>
    <t>C/ EDUARDO CABELLO, 10 VIGO</t>
  </si>
  <si>
    <t>ES0022000004979677QA</t>
  </si>
  <si>
    <t>R AVENIDAS, 3 VIGO</t>
  </si>
  <si>
    <t>ES0173305011010043WN</t>
  </si>
  <si>
    <t xml:space="preserve"> CHAN DA SALGOSA, S/N SILLEDA</t>
  </si>
  <si>
    <t>ES0022000008859737DD</t>
  </si>
  <si>
    <t>Avda BEIRAMAR, 189 VIGO</t>
  </si>
  <si>
    <t>ES0022000008006322AD</t>
  </si>
  <si>
    <t>C/ PORTO PESQUEIRO, 9007, Bajo VIGO</t>
  </si>
  <si>
    <t>ES0022000004979693QL</t>
  </si>
  <si>
    <t>C/ SUBIDA RADIO FARO CANIDO-OIA, 42, Bajo VIGO</t>
  </si>
  <si>
    <t>ES0022000008023243AW</t>
  </si>
  <si>
    <t>C/ PORTO PESQUEIRO, 2, TGE VIGO</t>
  </si>
  <si>
    <t>ES0022000004979691QV</t>
  </si>
  <si>
    <t>C/ DOCTOR CORBAL, 211, Bajo VIGO</t>
  </si>
  <si>
    <t>ES0022000008000638DY</t>
  </si>
  <si>
    <t>C/ JACINTO BENAVENTE, 1, SGº AL VIGO</t>
  </si>
  <si>
    <t>ES0022000007961187LT</t>
  </si>
  <si>
    <t xml:space="preserve"> MUELLE DE BOUZAS, S/N, Bajo 2 VIGO</t>
  </si>
  <si>
    <t>ES0022000008556088DY</t>
  </si>
  <si>
    <t>Avda BERNARDO VAZQUEZ, 83 NIGRAN</t>
  </si>
  <si>
    <t>ES0022000007961192LM</t>
  </si>
  <si>
    <t xml:space="preserve"> MUELLE DE BOUZAS, 9005 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</si>
</sst>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[$-C0A]d\-mmm\-yy;@"/>
    <numFmt numFmtId="166" formatCode="#,##0.000"/>
    <numFmt numFmtId="167" formatCode="#,##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287">
    <xf numFmtId="0" fontId="0" fillId="0" borderId="0" xfId="0"/>
    <xf numFmtId="167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2" borderId="8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3" fillId="3" borderId="9" xfId="1" applyNumberFormat="1" applyFont="1" applyFill="1" applyBorder="1" applyAlignment="1">
      <alignment horizontal="center" vertical="center"/>
    </xf>
    <xf numFmtId="165" fontId="3" fillId="3" borderId="10" xfId="1" applyNumberFormat="1" applyFont="1" applyFill="1" applyBorder="1" applyAlignment="1">
      <alignment horizontal="center" vertical="center"/>
    </xf>
    <xf numFmtId="165" fontId="3" fillId="3" borderId="11" xfId="1" applyNumberFormat="1" applyFont="1" applyFill="1" applyBorder="1" applyAlignment="1">
      <alignment horizontal="center"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9" xfId="1" applyNumberFormat="1" applyFont="1" applyFill="1" applyBorder="1" applyAlignment="1">
      <alignment horizontal="center" vertical="center"/>
    </xf>
    <xf numFmtId="166" fontId="3" fillId="3" borderId="13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165" fontId="3" fillId="3" borderId="14" xfId="1" applyNumberFormat="1" applyFont="1" applyFill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6" fontId="3" fillId="3" borderId="16" xfId="1" applyNumberFormat="1" applyFont="1" applyFill="1" applyBorder="1" applyAlignment="1">
      <alignment horizontal="center" vertical="center"/>
    </xf>
    <xf numFmtId="166" fontId="3" fillId="3" borderId="14" xfId="1" applyNumberFormat="1" applyFont="1" applyFill="1" applyBorder="1" applyAlignment="1">
      <alignment horizontal="center" vertical="center"/>
    </xf>
    <xf numFmtId="166" fontId="3" fillId="3" borderId="15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166" fontId="3" fillId="4" borderId="12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3" fontId="3" fillId="4" borderId="13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165" fontId="3" fillId="4" borderId="14" xfId="1" applyNumberFormat="1" applyFont="1" applyFill="1" applyBorder="1" applyAlignment="1">
      <alignment horizontal="center" vertical="center"/>
    </xf>
    <xf numFmtId="165" fontId="3" fillId="4" borderId="15" xfId="1" applyNumberFormat="1" applyFont="1" applyFill="1" applyBorder="1" applyAlignment="1">
      <alignment horizontal="center" vertical="center"/>
    </xf>
    <xf numFmtId="166" fontId="3" fillId="4" borderId="16" xfId="1" applyNumberFormat="1" applyFont="1" applyFill="1" applyBorder="1" applyAlignment="1">
      <alignment horizontal="center" vertical="center"/>
    </xf>
    <xf numFmtId="166" fontId="3" fillId="4" borderId="14" xfId="1" applyNumberFormat="1" applyFont="1" applyFill="1" applyBorder="1" applyAlignment="1">
      <alignment horizontal="center" vertical="center"/>
    </xf>
    <xf numFmtId="166" fontId="3" fillId="4" borderId="15" xfId="1" applyNumberFormat="1" applyFont="1" applyFill="1" applyBorder="1" applyAlignment="1">
      <alignment horizontal="center" vertical="center"/>
    </xf>
    <xf numFmtId="3" fontId="3" fillId="4" borderId="16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3" fillId="4" borderId="15" xfId="1" applyNumberFormat="1" applyFont="1" applyFill="1" applyBorder="1" applyAlignment="1">
      <alignment horizontal="center" vertical="center"/>
    </xf>
    <xf numFmtId="165" fontId="3" fillId="5" borderId="9" xfId="1" applyNumberFormat="1" applyFont="1" applyFill="1" applyBorder="1" applyAlignment="1">
      <alignment horizontal="center" vertical="center"/>
    </xf>
    <xf numFmtId="165" fontId="3" fillId="5" borderId="13" xfId="1" applyNumberFormat="1" applyFont="1" applyFill="1" applyBorder="1" applyAlignment="1">
      <alignment horizontal="center" vertical="center"/>
    </xf>
    <xf numFmtId="166" fontId="3" fillId="5" borderId="12" xfId="1" applyNumberFormat="1" applyFont="1" applyFill="1" applyBorder="1" applyAlignment="1">
      <alignment horizontal="center" vertical="center"/>
    </xf>
    <xf numFmtId="166" fontId="3" fillId="5" borderId="9" xfId="1" applyNumberFormat="1" applyFont="1" applyFill="1" applyBorder="1" applyAlignment="1">
      <alignment horizontal="center" vertical="center"/>
    </xf>
    <xf numFmtId="166" fontId="3" fillId="5" borderId="13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5" borderId="1" xfId="1" applyNumberFormat="1" applyFont="1" applyFill="1" applyBorder="1" applyAlignment="1">
      <alignment horizontal="center" vertical="center"/>
    </xf>
    <xf numFmtId="166" fontId="3" fillId="5" borderId="2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165" fontId="3" fillId="5" borderId="14" xfId="1" applyNumberFormat="1" applyFont="1" applyFill="1" applyBorder="1" applyAlignment="1">
      <alignment horizontal="center" vertical="center"/>
    </xf>
    <xf numFmtId="165" fontId="3" fillId="5" borderId="15" xfId="1" applyNumberFormat="1" applyFont="1" applyFill="1" applyBorder="1" applyAlignment="1">
      <alignment horizontal="center" vertical="center"/>
    </xf>
    <xf numFmtId="166" fontId="3" fillId="5" borderId="16" xfId="1" applyNumberFormat="1" applyFont="1" applyFill="1" applyBorder="1" applyAlignment="1">
      <alignment horizontal="center" vertical="center"/>
    </xf>
    <xf numFmtId="166" fontId="3" fillId="5" borderId="14" xfId="1" applyNumberFormat="1" applyFont="1" applyFill="1" applyBorder="1" applyAlignment="1">
      <alignment horizontal="center" vertical="center"/>
    </xf>
    <xf numFmtId="166" fontId="3" fillId="5" borderId="15" xfId="1" applyNumberFormat="1" applyFont="1" applyFill="1" applyBorder="1" applyAlignment="1">
      <alignment horizontal="center" vertical="center"/>
    </xf>
    <xf numFmtId="3" fontId="3" fillId="5" borderId="16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3" fillId="5" borderId="15" xfId="1" applyNumberFormat="1" applyFont="1" applyFill="1" applyBorder="1" applyAlignment="1">
      <alignment horizontal="center" vertical="center"/>
    </xf>
    <xf numFmtId="165" fontId="3" fillId="6" borderId="9" xfId="1" applyNumberFormat="1" applyFont="1" applyFill="1" applyBorder="1" applyAlignment="1">
      <alignment horizontal="center" vertical="center"/>
    </xf>
    <xf numFmtId="165" fontId="3" fillId="6" borderId="13" xfId="1" applyNumberFormat="1" applyFont="1" applyFill="1" applyBorder="1" applyAlignment="1">
      <alignment horizontal="center" vertical="center"/>
    </xf>
    <xf numFmtId="166" fontId="3" fillId="6" borderId="12" xfId="1" applyNumberFormat="1" applyFont="1" applyFill="1" applyBorder="1" applyAlignment="1">
      <alignment horizontal="center" vertical="center"/>
    </xf>
    <xf numFmtId="166" fontId="3" fillId="6" borderId="9" xfId="1" applyNumberFormat="1" applyFont="1" applyFill="1" applyBorder="1" applyAlignment="1">
      <alignment horizontal="center" vertical="center"/>
    </xf>
    <xf numFmtId="166" fontId="3" fillId="6" borderId="13" xfId="1" applyNumberFormat="1" applyFont="1" applyFill="1" applyBorder="1" applyAlignment="1">
      <alignment horizontal="center" vertical="center"/>
    </xf>
    <xf numFmtId="3" fontId="3" fillId="6" borderId="12" xfId="1" applyNumberFormat="1" applyFont="1" applyFill="1" applyBorder="1" applyAlignment="1">
      <alignment horizontal="center" vertical="center"/>
    </xf>
    <xf numFmtId="3" fontId="3" fillId="6" borderId="9" xfId="1" applyNumberFormat="1" applyFont="1" applyFill="1" applyBorder="1" applyAlignment="1">
      <alignment horizontal="center" vertical="center"/>
    </xf>
    <xf numFmtId="3" fontId="3" fillId="6" borderId="13" xfId="1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166" fontId="3" fillId="6" borderId="3" xfId="1" applyNumberFormat="1" applyFont="1" applyFill="1" applyBorder="1" applyAlignment="1">
      <alignment horizontal="center" vertical="center"/>
    </xf>
    <xf numFmtId="166" fontId="3" fillId="6" borderId="1" xfId="1" applyNumberFormat="1" applyFont="1" applyFill="1" applyBorder="1" applyAlignment="1">
      <alignment horizontal="center" vertical="center"/>
    </xf>
    <xf numFmtId="166" fontId="3" fillId="6" borderId="2" xfId="1" applyNumberFormat="1" applyFont="1" applyFill="1" applyBorder="1" applyAlignment="1">
      <alignment horizontal="center" vertical="center"/>
    </xf>
    <xf numFmtId="3" fontId="3" fillId="6" borderId="3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3" fillId="6" borderId="2" xfId="1" applyNumberFormat="1" applyFont="1" applyFill="1" applyBorder="1" applyAlignment="1">
      <alignment horizontal="center" vertical="center"/>
    </xf>
    <xf numFmtId="165" fontId="3" fillId="6" borderId="14" xfId="1" applyNumberFormat="1" applyFont="1" applyFill="1" applyBorder="1" applyAlignment="1">
      <alignment horizontal="center" vertical="center"/>
    </xf>
    <xf numFmtId="165" fontId="3" fillId="6" borderId="15" xfId="1" applyNumberFormat="1" applyFont="1" applyFill="1" applyBorder="1" applyAlignment="1">
      <alignment horizontal="center" vertical="center"/>
    </xf>
    <xf numFmtId="166" fontId="3" fillId="6" borderId="16" xfId="1" applyNumberFormat="1" applyFont="1" applyFill="1" applyBorder="1" applyAlignment="1">
      <alignment horizontal="center" vertical="center"/>
    </xf>
    <xf numFmtId="166" fontId="3" fillId="6" borderId="14" xfId="1" applyNumberFormat="1" applyFont="1" applyFill="1" applyBorder="1" applyAlignment="1">
      <alignment horizontal="center" vertical="center"/>
    </xf>
    <xf numFmtId="166" fontId="3" fillId="6" borderId="15" xfId="1" applyNumberFormat="1" applyFont="1" applyFill="1" applyBorder="1" applyAlignment="1">
      <alignment horizontal="center" vertical="center"/>
    </xf>
    <xf numFmtId="3" fontId="3" fillId="6" borderId="16" xfId="1" applyNumberFormat="1" applyFont="1" applyFill="1" applyBorder="1" applyAlignment="1">
      <alignment horizontal="center" vertical="center"/>
    </xf>
    <xf numFmtId="3" fontId="3" fillId="6" borderId="14" xfId="1" applyNumberFormat="1" applyFont="1" applyFill="1" applyBorder="1" applyAlignment="1">
      <alignment horizontal="center" vertical="center"/>
    </xf>
    <xf numFmtId="3" fontId="3" fillId="6" borderId="15" xfId="1" applyNumberFormat="1" applyFont="1" applyFill="1" applyBorder="1" applyAlignment="1">
      <alignment horizontal="center" vertical="center"/>
    </xf>
    <xf numFmtId="165" fontId="3" fillId="7" borderId="9" xfId="1" applyNumberFormat="1" applyFont="1" applyFill="1" applyBorder="1" applyAlignment="1">
      <alignment horizontal="center" vertical="center"/>
    </xf>
    <xf numFmtId="165" fontId="3" fillId="7" borderId="13" xfId="1" applyNumberFormat="1" applyFont="1" applyFill="1" applyBorder="1" applyAlignment="1">
      <alignment horizontal="center" vertical="center"/>
    </xf>
    <xf numFmtId="166" fontId="3" fillId="7" borderId="12" xfId="1" applyNumberFormat="1" applyFont="1" applyFill="1" applyBorder="1" applyAlignment="1">
      <alignment horizontal="center" vertical="center"/>
    </xf>
    <xf numFmtId="166" fontId="3" fillId="7" borderId="9" xfId="1" applyNumberFormat="1" applyFont="1" applyFill="1" applyBorder="1" applyAlignment="1">
      <alignment horizontal="center" vertical="center"/>
    </xf>
    <xf numFmtId="166" fontId="3" fillId="7" borderId="13" xfId="1" applyNumberFormat="1" applyFont="1" applyFill="1" applyBorder="1" applyAlignment="1">
      <alignment horizontal="center" vertical="center"/>
    </xf>
    <xf numFmtId="3" fontId="3" fillId="7" borderId="12" xfId="1" applyNumberFormat="1" applyFont="1" applyFill="1" applyBorder="1" applyAlignment="1">
      <alignment horizontal="center" vertical="center"/>
    </xf>
    <xf numFmtId="3" fontId="3" fillId="7" borderId="9" xfId="1" applyNumberFormat="1" applyFont="1" applyFill="1" applyBorder="1" applyAlignment="1">
      <alignment horizontal="center" vertical="center"/>
    </xf>
    <xf numFmtId="3" fontId="3" fillId="7" borderId="13" xfId="1" applyNumberFormat="1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/>
    </xf>
    <xf numFmtId="166" fontId="3" fillId="7" borderId="3" xfId="1" applyNumberFormat="1" applyFont="1" applyFill="1" applyBorder="1" applyAlignment="1">
      <alignment horizontal="center" vertical="center"/>
    </xf>
    <xf numFmtId="166" fontId="3" fillId="7" borderId="1" xfId="1" applyNumberFormat="1" applyFont="1" applyFill="1" applyBorder="1" applyAlignment="1">
      <alignment horizontal="center" vertical="center"/>
    </xf>
    <xf numFmtId="166" fontId="3" fillId="7" borderId="2" xfId="1" applyNumberFormat="1" applyFont="1" applyFill="1" applyBorder="1" applyAlignment="1">
      <alignment horizontal="center" vertical="center"/>
    </xf>
    <xf numFmtId="3" fontId="3" fillId="7" borderId="3" xfId="1" applyNumberFormat="1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horizontal="center" vertical="center"/>
    </xf>
    <xf numFmtId="3" fontId="3" fillId="7" borderId="2" xfId="1" applyNumberFormat="1" applyFont="1" applyFill="1" applyBorder="1" applyAlignment="1">
      <alignment horizontal="center" vertical="center"/>
    </xf>
    <xf numFmtId="165" fontId="3" fillId="7" borderId="14" xfId="1" applyNumberFormat="1" applyFont="1" applyFill="1" applyBorder="1" applyAlignment="1">
      <alignment horizontal="center" vertical="center"/>
    </xf>
    <xf numFmtId="165" fontId="3" fillId="7" borderId="15" xfId="1" applyNumberFormat="1" applyFont="1" applyFill="1" applyBorder="1" applyAlignment="1">
      <alignment horizontal="center" vertical="center"/>
    </xf>
    <xf numFmtId="166" fontId="3" fillId="7" borderId="16" xfId="1" applyNumberFormat="1" applyFont="1" applyFill="1" applyBorder="1" applyAlignment="1">
      <alignment horizontal="center" vertical="center"/>
    </xf>
    <xf numFmtId="166" fontId="3" fillId="7" borderId="14" xfId="1" applyNumberFormat="1" applyFont="1" applyFill="1" applyBorder="1" applyAlignment="1">
      <alignment horizontal="center" vertical="center"/>
    </xf>
    <xf numFmtId="166" fontId="3" fillId="7" borderId="15" xfId="1" applyNumberFormat="1" applyFont="1" applyFill="1" applyBorder="1" applyAlignment="1">
      <alignment horizontal="center" vertical="center"/>
    </xf>
    <xf numFmtId="3" fontId="3" fillId="7" borderId="16" xfId="1" applyNumberFormat="1" applyFont="1" applyFill="1" applyBorder="1" applyAlignment="1">
      <alignment horizontal="center" vertical="center"/>
    </xf>
    <xf numFmtId="3" fontId="3" fillId="7" borderId="14" xfId="1" applyNumberFormat="1" applyFont="1" applyFill="1" applyBorder="1" applyAlignment="1">
      <alignment horizontal="center" vertical="center"/>
    </xf>
    <xf numFmtId="3" fontId="3" fillId="7" borderId="15" xfId="1" applyNumberFormat="1" applyFont="1" applyFill="1" applyBorder="1" applyAlignment="1">
      <alignment horizontal="center" vertical="center"/>
    </xf>
    <xf numFmtId="165" fontId="3" fillId="0" borderId="0" xfId="1" applyNumberFormat="1" applyFont="1"/>
    <xf numFmtId="166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left"/>
    </xf>
    <xf numFmtId="4" fontId="3" fillId="0" borderId="0" xfId="1" applyNumberFormat="1" applyFont="1"/>
    <xf numFmtId="166" fontId="3" fillId="0" borderId="17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2" fillId="8" borderId="17" xfId="1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165" fontId="0" fillId="0" borderId="0" xfId="2" applyNumberFormat="1" applyFont="1"/>
    <xf numFmtId="167" fontId="2" fillId="10" borderId="7" xfId="2" applyNumberFormat="1" applyFont="1" applyFill="1" applyBorder="1" applyAlignment="1">
      <alignment horizontal="center" vertical="center" wrapText="1"/>
    </xf>
    <xf numFmtId="167" fontId="2" fillId="10" borderId="4" xfId="2" applyNumberFormat="1" applyFont="1" applyFill="1" applyBorder="1" applyAlignment="1">
      <alignment horizontal="center" vertical="center" wrapText="1"/>
    </xf>
    <xf numFmtId="167" fontId="2" fillId="10" borderId="8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/>
    </xf>
    <xf numFmtId="165" fontId="3" fillId="0" borderId="9" xfId="2" applyNumberFormat="1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4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/>
    </xf>
    <xf numFmtId="167" fontId="3" fillId="0" borderId="9" xfId="2" applyNumberFormat="1" applyFont="1" applyBorder="1" applyAlignment="1">
      <alignment horizontal="center" vertical="center"/>
    </xf>
    <xf numFmtId="167" fontId="3" fillId="0" borderId="13" xfId="2" applyNumberFormat="1" applyFont="1" applyBorder="1" applyAlignment="1">
      <alignment horizontal="center" vertical="center"/>
    </xf>
    <xf numFmtId="167" fontId="2" fillId="0" borderId="12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/>
    </xf>
    <xf numFmtId="167" fontId="3" fillId="0" borderId="3" xfId="2" applyNumberFormat="1" applyFont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2" xfId="2" applyNumberFormat="1" applyFont="1" applyBorder="1" applyAlignment="1">
      <alignment horizontal="center" vertical="center"/>
    </xf>
    <xf numFmtId="165" fontId="3" fillId="0" borderId="22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3" fontId="3" fillId="0" borderId="4" xfId="2" applyNumberFormat="1" applyFont="1" applyBorder="1" applyAlignment="1">
      <alignment horizontal="center" vertical="center"/>
    </xf>
    <xf numFmtId="4" fontId="3" fillId="0" borderId="8" xfId="2" applyNumberFormat="1" applyFont="1" applyBorder="1" applyAlignment="1">
      <alignment horizontal="center" vertical="center"/>
    </xf>
    <xf numFmtId="167" fontId="3" fillId="0" borderId="7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167" fontId="3" fillId="0" borderId="8" xfId="2" applyNumberFormat="1" applyFont="1" applyBorder="1" applyAlignment="1">
      <alignment horizontal="center" vertical="center"/>
    </xf>
    <xf numFmtId="165" fontId="3" fillId="0" borderId="0" xfId="2" applyNumberFormat="1" applyFont="1"/>
    <xf numFmtId="3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4" fontId="0" fillId="0" borderId="0" xfId="2" applyNumberFormat="1" applyFont="1"/>
    <xf numFmtId="2" fontId="0" fillId="0" borderId="0" xfId="2" applyNumberFormat="1" applyFont="1"/>
    <xf numFmtId="165" fontId="0" fillId="0" borderId="0" xfId="3" applyNumberFormat="1" applyFont="1"/>
    <xf numFmtId="166" fontId="2" fillId="10" borderId="7" xfId="3" applyNumberFormat="1" applyFont="1" applyFill="1" applyBorder="1" applyAlignment="1">
      <alignment horizontal="center" vertical="center" wrapText="1"/>
    </xf>
    <xf numFmtId="166" fontId="2" fillId="10" borderId="4" xfId="3" applyNumberFormat="1" applyFont="1" applyFill="1" applyBorder="1" applyAlignment="1">
      <alignment horizontal="center" vertical="center" wrapText="1"/>
    </xf>
    <xf numFmtId="166" fontId="2" fillId="10" borderId="8" xfId="3" applyNumberFormat="1" applyFont="1" applyFill="1" applyBorder="1" applyAlignment="1">
      <alignment horizontal="center" vertical="center" wrapText="1"/>
    </xf>
    <xf numFmtId="3" fontId="2" fillId="10" borderId="7" xfId="3" applyNumberFormat="1" applyFont="1" applyFill="1" applyBorder="1" applyAlignment="1">
      <alignment horizontal="center" vertical="center" wrapText="1"/>
    </xf>
    <xf numFmtId="3" fontId="2" fillId="10" borderId="4" xfId="3" applyNumberFormat="1" applyFont="1" applyFill="1" applyBorder="1" applyAlignment="1">
      <alignment horizontal="center" vertical="center" wrapText="1"/>
    </xf>
    <xf numFmtId="3" fontId="2" fillId="10" borderId="8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/>
    </xf>
    <xf numFmtId="165" fontId="3" fillId="0" borderId="9" xfId="3" applyNumberFormat="1" applyFont="1" applyBorder="1" applyAlignment="1">
      <alignment horizontal="center" vertical="center"/>
    </xf>
    <xf numFmtId="3" fontId="3" fillId="0" borderId="13" xfId="3" applyNumberFormat="1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 vertical="center"/>
    </xf>
    <xf numFmtId="166" fontId="3" fillId="0" borderId="13" xfId="3" applyNumberFormat="1" applyFont="1" applyBorder="1" applyAlignment="1">
      <alignment horizontal="center" vertical="center"/>
    </xf>
    <xf numFmtId="3" fontId="3" fillId="0" borderId="12" xfId="3" applyNumberFormat="1" applyFont="1" applyBorder="1" applyAlignment="1">
      <alignment horizontal="center" vertical="center"/>
    </xf>
    <xf numFmtId="3" fontId="3" fillId="0" borderId="9" xfId="3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/>
    </xf>
    <xf numFmtId="166" fontId="3" fillId="0" borderId="3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6" fontId="3" fillId="0" borderId="2" xfId="3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165" fontId="3" fillId="0" borderId="4" xfId="3" applyNumberFormat="1" applyFont="1" applyBorder="1" applyAlignment="1">
      <alignment horizontal="center" vertical="center"/>
    </xf>
    <xf numFmtId="3" fontId="3" fillId="0" borderId="8" xfId="3" applyNumberFormat="1" applyFont="1" applyBorder="1" applyAlignment="1">
      <alignment horizontal="center" vertical="center"/>
    </xf>
    <xf numFmtId="166" fontId="3" fillId="0" borderId="7" xfId="3" applyNumberFormat="1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/>
    </xf>
    <xf numFmtId="166" fontId="3" fillId="0" borderId="8" xfId="3" applyNumberFormat="1" applyFont="1" applyBorder="1" applyAlignment="1">
      <alignment horizontal="center" vertical="center"/>
    </xf>
    <xf numFmtId="3" fontId="3" fillId="0" borderId="7" xfId="3" applyNumberFormat="1" applyFont="1" applyBorder="1" applyAlignment="1">
      <alignment horizontal="center" vertical="center"/>
    </xf>
    <xf numFmtId="3" fontId="3" fillId="0" borderId="4" xfId="3" applyNumberFormat="1" applyFont="1" applyBorder="1" applyAlignment="1">
      <alignment horizontal="center" vertical="center"/>
    </xf>
    <xf numFmtId="165" fontId="3" fillId="0" borderId="0" xfId="3" applyNumberFormat="1" applyFont="1"/>
    <xf numFmtId="3" fontId="2" fillId="0" borderId="0" xfId="3" applyNumberFormat="1" applyFont="1" applyAlignment="1">
      <alignment horizontal="center"/>
    </xf>
    <xf numFmtId="166" fontId="2" fillId="0" borderId="0" xfId="3" applyNumberFormat="1" applyFont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4" fontId="3" fillId="0" borderId="0" xfId="3" applyNumberFormat="1" applyFont="1" applyAlignment="1">
      <alignment horizontal="center" vertical="center"/>
    </xf>
    <xf numFmtId="167" fontId="2" fillId="10" borderId="4" xfId="3" applyNumberFormat="1" applyFont="1" applyFill="1" applyBorder="1" applyAlignment="1">
      <alignment horizontal="center" vertical="center" wrapText="1"/>
    </xf>
    <xf numFmtId="167" fontId="2" fillId="10" borderId="8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/>
    </xf>
    <xf numFmtId="166" fontId="3" fillId="0" borderId="26" xfId="3" applyNumberFormat="1" applyFont="1" applyBorder="1" applyAlignment="1">
      <alignment horizontal="center" vertical="center"/>
    </xf>
    <xf numFmtId="166" fontId="3" fillId="0" borderId="27" xfId="3" applyNumberFormat="1" applyFont="1" applyBorder="1" applyAlignment="1">
      <alignment horizontal="center" vertical="center"/>
    </xf>
    <xf numFmtId="165" fontId="3" fillId="0" borderId="2" xfId="3" applyNumberFormat="1" applyFont="1" applyBorder="1" applyAlignment="1">
      <alignment horizontal="center" vertical="center"/>
    </xf>
    <xf numFmtId="164" fontId="0" fillId="0" borderId="0" xfId="3" applyNumberFormat="1" applyFont="1" applyAlignment="1">
      <alignment horizontal="center"/>
    </xf>
    <xf numFmtId="166" fontId="3" fillId="0" borderId="28" xfId="3" applyNumberFormat="1" applyFont="1" applyBorder="1" applyAlignment="1">
      <alignment horizontal="center" vertical="center"/>
    </xf>
    <xf numFmtId="164" fontId="0" fillId="0" borderId="29" xfId="3" applyNumberFormat="1" applyFont="1" applyBorder="1" applyAlignment="1">
      <alignment horizontal="center"/>
    </xf>
    <xf numFmtId="165" fontId="3" fillId="0" borderId="5" xfId="3" applyNumberFormat="1" applyFont="1" applyBorder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/>
    </xf>
    <xf numFmtId="166" fontId="3" fillId="0" borderId="30" xfId="3" applyNumberFormat="1" applyFont="1" applyBorder="1" applyAlignment="1">
      <alignment horizontal="center" vertical="center"/>
    </xf>
    <xf numFmtId="165" fontId="3" fillId="0" borderId="31" xfId="3" applyNumberFormat="1" applyFont="1" applyBorder="1"/>
    <xf numFmtId="3" fontId="2" fillId="0" borderId="31" xfId="3" applyNumberFormat="1" applyFont="1" applyBorder="1" applyAlignment="1">
      <alignment horizontal="center"/>
    </xf>
    <xf numFmtId="165" fontId="2" fillId="10" borderId="7" xfId="3" applyNumberFormat="1" applyFont="1" applyFill="1" applyBorder="1" applyAlignment="1">
      <alignment horizontal="center" vertical="center" wrapText="1"/>
    </xf>
    <xf numFmtId="165" fontId="2" fillId="10" borderId="4" xfId="3" applyNumberFormat="1" applyFont="1" applyFill="1" applyBorder="1" applyAlignment="1">
      <alignment horizontal="center" vertical="center" wrapText="1"/>
    </xf>
    <xf numFmtId="165" fontId="2" fillId="10" borderId="8" xfId="3" applyNumberFormat="1" applyFont="1" applyFill="1" applyBorder="1" applyAlignment="1">
      <alignment horizontal="center" vertical="center" wrapText="1"/>
    </xf>
    <xf numFmtId="3" fontId="2" fillId="0" borderId="32" xfId="3" applyNumberFormat="1" applyFont="1" applyBorder="1" applyAlignment="1">
      <alignment horizontal="center" vertical="center"/>
    </xf>
    <xf numFmtId="165" fontId="7" fillId="0" borderId="9" xfId="3" applyNumberFormat="1" applyFont="1" applyBorder="1" applyAlignment="1">
      <alignment horizontal="center" vertical="center"/>
    </xf>
    <xf numFmtId="165" fontId="7" fillId="0" borderId="13" xfId="3" applyNumberFormat="1" applyFont="1" applyBorder="1" applyAlignment="1">
      <alignment horizontal="center" vertical="center"/>
    </xf>
    <xf numFmtId="4" fontId="3" fillId="0" borderId="12" xfId="3" applyNumberFormat="1" applyFont="1" applyBorder="1" applyAlignment="1">
      <alignment horizontal="center"/>
    </xf>
    <xf numFmtId="4" fontId="3" fillId="0" borderId="9" xfId="3" applyNumberFormat="1" applyFont="1" applyBorder="1" applyAlignment="1">
      <alignment horizontal="center"/>
    </xf>
    <xf numFmtId="4" fontId="3" fillId="0" borderId="13" xfId="3" applyNumberFormat="1" applyFont="1" applyBorder="1" applyAlignment="1">
      <alignment horizontal="center"/>
    </xf>
    <xf numFmtId="4" fontId="3" fillId="0" borderId="33" xfId="3" applyNumberFormat="1" applyFont="1" applyBorder="1" applyAlignment="1">
      <alignment horizontal="center"/>
    </xf>
    <xf numFmtId="165" fontId="0" fillId="0" borderId="32" xfId="3" applyNumberFormat="1" applyFont="1" applyBorder="1"/>
    <xf numFmtId="165" fontId="7" fillId="0" borderId="1" xfId="3" applyNumberFormat="1" applyFont="1" applyBorder="1" applyAlignment="1">
      <alignment horizontal="center" vertical="center"/>
    </xf>
    <xf numFmtId="165" fontId="7" fillId="0" borderId="2" xfId="3" applyNumberFormat="1" applyFont="1" applyBorder="1" applyAlignment="1">
      <alignment horizontal="center" vertical="center"/>
    </xf>
    <xf numFmtId="4" fontId="3" fillId="0" borderId="3" xfId="3" applyNumberFormat="1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165" fontId="7" fillId="0" borderId="4" xfId="3" applyNumberFormat="1" applyFont="1" applyBorder="1" applyAlignment="1">
      <alignment horizontal="center" vertical="center"/>
    </xf>
    <xf numFmtId="165" fontId="7" fillId="0" borderId="8" xfId="3" applyNumberFormat="1" applyFont="1" applyBorder="1" applyAlignment="1">
      <alignment horizontal="center" vertical="center"/>
    </xf>
    <xf numFmtId="4" fontId="3" fillId="0" borderId="7" xfId="3" applyNumberFormat="1" applyFont="1" applyBorder="1" applyAlignment="1">
      <alignment horizontal="center"/>
    </xf>
    <xf numFmtId="4" fontId="3" fillId="0" borderId="4" xfId="3" applyNumberFormat="1" applyFont="1" applyBorder="1" applyAlignment="1">
      <alignment horizontal="center"/>
    </xf>
    <xf numFmtId="4" fontId="3" fillId="0" borderId="8" xfId="3" applyNumberFormat="1" applyFont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4" fontId="0" fillId="0" borderId="0" xfId="3" applyNumberFormat="1" applyFont="1" applyAlignment="1">
      <alignment horizontal="center"/>
    </xf>
    <xf numFmtId="4" fontId="2" fillId="0" borderId="0" xfId="3" applyNumberFormat="1" applyFont="1" applyAlignment="1">
      <alignment horizontal="right"/>
    </xf>
    <xf numFmtId="4" fontId="2" fillId="0" borderId="0" xfId="3" applyNumberFormat="1" applyFont="1" applyAlignment="1">
      <alignment horizontal="center"/>
    </xf>
    <xf numFmtId="4" fontId="2" fillId="8" borderId="0" xfId="3" applyNumberFormat="1" applyFont="1" applyFill="1" applyAlignment="1">
      <alignment horizontal="center"/>
    </xf>
    <xf numFmtId="4" fontId="3" fillId="11" borderId="9" xfId="3" applyNumberFormat="1" applyFont="1" applyFill="1" applyBorder="1" applyAlignment="1">
      <alignment horizontal="center"/>
    </xf>
    <xf numFmtId="4" fontId="3" fillId="11" borderId="1" xfId="3" applyNumberFormat="1" applyFont="1" applyFill="1" applyBorder="1" applyAlignment="1">
      <alignment horizontal="center"/>
    </xf>
    <xf numFmtId="4" fontId="3" fillId="11" borderId="4" xfId="3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165" fontId="2" fillId="10" borderId="3" xfId="2" applyNumberFormat="1" applyFont="1" applyFill="1" applyBorder="1" applyAlignment="1">
      <alignment horizontal="center" vertical="center" wrapText="1"/>
    </xf>
    <xf numFmtId="165" fontId="2" fillId="10" borderId="1" xfId="2" applyNumberFormat="1" applyFont="1" applyFill="1" applyBorder="1" applyAlignment="1">
      <alignment horizontal="center" vertical="center"/>
    </xf>
    <xf numFmtId="165" fontId="2" fillId="10" borderId="2" xfId="2" applyNumberFormat="1" applyFont="1" applyFill="1" applyBorder="1" applyAlignment="1">
      <alignment horizontal="center" vertical="center"/>
    </xf>
    <xf numFmtId="165" fontId="4" fillId="9" borderId="18" xfId="2" applyNumberFormat="1" applyFont="1" applyFill="1" applyBorder="1" applyAlignment="1">
      <alignment horizontal="center"/>
    </xf>
    <xf numFmtId="165" fontId="4" fillId="9" borderId="19" xfId="2" applyNumberFormat="1" applyFont="1" applyFill="1" applyBorder="1" applyAlignment="1">
      <alignment horizontal="center"/>
    </xf>
    <xf numFmtId="165" fontId="4" fillId="9" borderId="20" xfId="2" applyNumberFormat="1" applyFont="1" applyFill="1" applyBorder="1" applyAlignment="1">
      <alignment horizontal="center"/>
    </xf>
    <xf numFmtId="4" fontId="2" fillId="10" borderId="9" xfId="2" applyNumberFormat="1" applyFont="1" applyFill="1" applyBorder="1" applyAlignment="1">
      <alignment horizontal="center" vertical="center" wrapText="1"/>
    </xf>
    <xf numFmtId="4" fontId="2" fillId="10" borderId="4" xfId="2" applyNumberFormat="1" applyFont="1" applyFill="1" applyBorder="1" applyAlignment="1">
      <alignment horizontal="center" vertical="center" wrapText="1"/>
    </xf>
    <xf numFmtId="4" fontId="2" fillId="10" borderId="5" xfId="2" applyNumberFormat="1" applyFont="1" applyFill="1" applyBorder="1" applyAlignment="1">
      <alignment horizontal="center" vertical="center" wrapText="1"/>
    </xf>
    <xf numFmtId="4" fontId="2" fillId="10" borderId="21" xfId="2" applyNumberFormat="1" applyFont="1" applyFill="1" applyBorder="1" applyAlignment="1">
      <alignment horizontal="center" vertical="center" wrapText="1"/>
    </xf>
    <xf numFmtId="165" fontId="2" fillId="10" borderId="12" xfId="2" applyNumberFormat="1" applyFont="1" applyFill="1" applyBorder="1" applyAlignment="1">
      <alignment horizontal="center" vertical="center" wrapText="1"/>
    </xf>
    <xf numFmtId="165" fontId="2" fillId="10" borderId="9" xfId="2" applyNumberFormat="1" applyFont="1" applyFill="1" applyBorder="1" applyAlignment="1">
      <alignment horizontal="center" vertical="center"/>
    </xf>
    <xf numFmtId="165" fontId="2" fillId="10" borderId="13" xfId="2" applyNumberFormat="1" applyFont="1" applyFill="1" applyBorder="1" applyAlignment="1">
      <alignment horizontal="center" vertical="center"/>
    </xf>
    <xf numFmtId="165" fontId="2" fillId="10" borderId="23" xfId="3" applyNumberFormat="1" applyFont="1" applyFill="1" applyBorder="1" applyAlignment="1">
      <alignment horizontal="center" wrapText="1"/>
    </xf>
    <xf numFmtId="165" fontId="2" fillId="10" borderId="24" xfId="3" applyNumberFormat="1" applyFont="1" applyFill="1" applyBorder="1" applyAlignment="1">
      <alignment horizontal="center" wrapText="1"/>
    </xf>
    <xf numFmtId="165" fontId="2" fillId="10" borderId="25" xfId="3" applyNumberFormat="1" applyFont="1" applyFill="1" applyBorder="1" applyAlignment="1">
      <alignment horizontal="center" wrapText="1"/>
    </xf>
    <xf numFmtId="165" fontId="5" fillId="10" borderId="18" xfId="3" applyNumberFormat="1" applyFont="1" applyFill="1" applyBorder="1" applyAlignment="1">
      <alignment horizontal="center" vertical="center"/>
    </xf>
    <xf numFmtId="165" fontId="5" fillId="10" borderId="19" xfId="3" applyNumberFormat="1" applyFont="1" applyFill="1" applyBorder="1" applyAlignment="1">
      <alignment horizontal="center" vertical="center"/>
    </xf>
    <xf numFmtId="165" fontId="5" fillId="10" borderId="20" xfId="3" applyNumberFormat="1" applyFont="1" applyFill="1" applyBorder="1" applyAlignment="1">
      <alignment horizontal="center" vertical="center"/>
    </xf>
    <xf numFmtId="4" fontId="6" fillId="10" borderId="9" xfId="3" applyNumberFormat="1" applyFont="1" applyFill="1" applyBorder="1" applyAlignment="1">
      <alignment horizontal="center" vertical="center" wrapText="1"/>
    </xf>
    <xf numFmtId="4" fontId="6" fillId="10" borderId="4" xfId="3" applyNumberFormat="1" applyFont="1" applyFill="1" applyBorder="1" applyAlignment="1">
      <alignment horizontal="center" vertical="center" wrapText="1"/>
    </xf>
    <xf numFmtId="4" fontId="6" fillId="10" borderId="13" xfId="3" applyNumberFormat="1" applyFont="1" applyFill="1" applyBorder="1" applyAlignment="1">
      <alignment horizontal="center" vertical="center" wrapText="1"/>
    </xf>
    <xf numFmtId="4" fontId="6" fillId="10" borderId="8" xfId="3" applyNumberFormat="1" applyFont="1" applyFill="1" applyBorder="1" applyAlignment="1">
      <alignment horizontal="center" vertical="center" wrapText="1"/>
    </xf>
    <xf numFmtId="4" fontId="2" fillId="10" borderId="1" xfId="3" applyNumberFormat="1" applyFont="1" applyFill="1" applyBorder="1" applyAlignment="1">
      <alignment horizontal="center" vertical="center" wrapText="1"/>
    </xf>
    <xf numFmtId="4" fontId="2" fillId="10" borderId="4" xfId="3" applyNumberFormat="1" applyFont="1" applyFill="1" applyBorder="1" applyAlignment="1">
      <alignment horizontal="center" vertical="center" wrapText="1"/>
    </xf>
    <xf numFmtId="4" fontId="2" fillId="10" borderId="2" xfId="3" applyNumberFormat="1" applyFont="1" applyFill="1" applyBorder="1" applyAlignment="1">
      <alignment horizontal="center" vertical="center" wrapText="1"/>
    </xf>
    <xf numFmtId="4" fontId="2" fillId="10" borderId="8" xfId="3" applyNumberFormat="1" applyFont="1" applyFill="1" applyBorder="1" applyAlignment="1">
      <alignment horizontal="center" vertical="center" wrapText="1"/>
    </xf>
    <xf numFmtId="165" fontId="2" fillId="10" borderId="3" xfId="3" applyNumberFormat="1" applyFont="1" applyFill="1" applyBorder="1" applyAlignment="1">
      <alignment horizontal="center" vertical="center" wrapText="1"/>
    </xf>
    <xf numFmtId="165" fontId="2" fillId="10" borderId="1" xfId="3" applyNumberFormat="1" applyFont="1" applyFill="1" applyBorder="1" applyAlignment="1">
      <alignment horizontal="center" vertical="center"/>
    </xf>
    <xf numFmtId="165" fontId="2" fillId="10" borderId="2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9E54E2CB-1CBB-4BFA-92FE-0AB37D07A41C}"/>
    <cellStyle name="Normal 3" xfId="3" xr:uid="{7143685E-2814-42E2-BFB6-68CEB782EEA4}"/>
    <cellStyle name="Normal 6" xfId="1" xr:uid="{97690D48-994C-45E5-9AF2-A3DA0886FAAA}"/>
  </cellStyles>
  <dxfs count="2">
    <dxf>
      <font>
        <b/>
        <i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0A374-2CBB-4CFA-BCA1-6D1FF4B5338F}">
  <dimension ref="A1:AH46"/>
  <sheetViews>
    <sheetView workbookViewId="0">
      <selection activeCell="G30" sqref="G30"/>
    </sheetView>
  </sheetViews>
  <sheetFormatPr baseColWidth="10" defaultRowHeight="11.25" x14ac:dyDescent="0.25"/>
  <cols>
    <col min="1" max="1" width="11" style="3" customWidth="1"/>
    <col min="2" max="2" width="12.7109375" style="3" customWidth="1"/>
    <col min="3" max="3" width="19.5703125" style="3" customWidth="1"/>
    <col min="4" max="4" width="43.28515625" style="3" customWidth="1"/>
    <col min="5" max="10" width="8.42578125" style="133" customWidth="1"/>
    <col min="11" max="17" width="8.42578125" style="134" customWidth="1"/>
    <col min="18" max="29" width="11.42578125" style="1"/>
    <col min="30" max="34" width="11.42578125" style="2"/>
    <col min="35" max="16384" width="11.42578125" style="3"/>
  </cols>
  <sheetData>
    <row r="1" spans="1:34" ht="30" customHeight="1" x14ac:dyDescent="0.25">
      <c r="A1" s="246" t="s">
        <v>0</v>
      </c>
      <c r="B1" s="246" t="s">
        <v>1</v>
      </c>
      <c r="C1" s="246" t="s">
        <v>2</v>
      </c>
      <c r="D1" s="249" t="s">
        <v>3</v>
      </c>
      <c r="E1" s="251" t="s">
        <v>4</v>
      </c>
      <c r="F1" s="252"/>
      <c r="G1" s="252"/>
      <c r="H1" s="252"/>
      <c r="I1" s="252"/>
      <c r="J1" s="253"/>
      <c r="K1" s="254" t="s">
        <v>5</v>
      </c>
      <c r="L1" s="255"/>
      <c r="M1" s="255"/>
      <c r="N1" s="255"/>
      <c r="O1" s="255"/>
      <c r="P1" s="255"/>
      <c r="Q1" s="256"/>
    </row>
    <row r="2" spans="1:34" s="10" customFormat="1" ht="12" thickBot="1" x14ac:dyDescent="0.3">
      <c r="A2" s="247"/>
      <c r="B2" s="247"/>
      <c r="C2" s="248"/>
      <c r="D2" s="250"/>
      <c r="E2" s="4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6" t="s">
        <v>11</v>
      </c>
      <c r="K2" s="4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7" t="s">
        <v>12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</row>
    <row r="3" spans="1:34" ht="12" thickTop="1" x14ac:dyDescent="0.2">
      <c r="A3" s="11" t="s">
        <v>13</v>
      </c>
      <c r="B3" s="11" t="s">
        <v>25</v>
      </c>
      <c r="C3" s="12" t="s">
        <v>50</v>
      </c>
      <c r="D3" s="13" t="s">
        <v>51</v>
      </c>
      <c r="E3" s="14">
        <v>140</v>
      </c>
      <c r="F3" s="15">
        <v>160</v>
      </c>
      <c r="G3" s="15">
        <v>160</v>
      </c>
      <c r="H3" s="15">
        <v>170</v>
      </c>
      <c r="I3" s="15">
        <v>170</v>
      </c>
      <c r="J3" s="16">
        <v>468</v>
      </c>
      <c r="K3" s="17">
        <v>89270</v>
      </c>
      <c r="L3" s="18">
        <v>135340</v>
      </c>
      <c r="M3" s="18">
        <v>50866</v>
      </c>
      <c r="N3" s="18">
        <v>95901</v>
      </c>
      <c r="O3" s="18">
        <v>98604</v>
      </c>
      <c r="P3" s="18">
        <v>889020</v>
      </c>
      <c r="Q3" s="19">
        <v>1359001</v>
      </c>
      <c r="S3" s="20"/>
      <c r="T3" s="20"/>
      <c r="U3" s="20"/>
    </row>
    <row r="4" spans="1:34" ht="12" thickBot="1" x14ac:dyDescent="0.25">
      <c r="A4" s="21" t="s">
        <v>13</v>
      </c>
      <c r="B4" s="21" t="s">
        <v>25</v>
      </c>
      <c r="C4" s="21" t="s">
        <v>52</v>
      </c>
      <c r="D4" s="22" t="s">
        <v>53</v>
      </c>
      <c r="E4" s="23">
        <v>70</v>
      </c>
      <c r="F4" s="24">
        <v>80</v>
      </c>
      <c r="G4" s="24">
        <v>80</v>
      </c>
      <c r="H4" s="24">
        <v>80</v>
      </c>
      <c r="I4" s="24">
        <v>80</v>
      </c>
      <c r="J4" s="25">
        <v>451</v>
      </c>
      <c r="K4" s="26">
        <v>34424</v>
      </c>
      <c r="L4" s="27">
        <v>47349</v>
      </c>
      <c r="M4" s="27">
        <v>24134</v>
      </c>
      <c r="N4" s="27">
        <v>39999</v>
      </c>
      <c r="O4" s="27">
        <v>49610</v>
      </c>
      <c r="P4" s="27">
        <v>294480</v>
      </c>
      <c r="Q4" s="28">
        <v>489996</v>
      </c>
      <c r="S4" s="20"/>
      <c r="T4" s="20"/>
      <c r="U4" s="20"/>
    </row>
    <row r="5" spans="1:34" x14ac:dyDescent="0.2">
      <c r="A5" s="29" t="s">
        <v>14</v>
      </c>
      <c r="B5" s="29" t="s">
        <v>26</v>
      </c>
      <c r="C5" s="29" t="s">
        <v>54</v>
      </c>
      <c r="D5" s="30" t="s">
        <v>55</v>
      </c>
      <c r="E5" s="31">
        <v>180</v>
      </c>
      <c r="F5" s="32">
        <v>225</v>
      </c>
      <c r="G5" s="32">
        <v>249</v>
      </c>
      <c r="H5" s="32" t="s">
        <v>56</v>
      </c>
      <c r="I5" s="32" t="s">
        <v>56</v>
      </c>
      <c r="J5" s="33" t="s">
        <v>56</v>
      </c>
      <c r="K5" s="34">
        <v>137690</v>
      </c>
      <c r="L5" s="35">
        <v>285573</v>
      </c>
      <c r="M5" s="35">
        <v>470945</v>
      </c>
      <c r="N5" s="35" t="s">
        <v>56</v>
      </c>
      <c r="O5" s="35" t="s">
        <v>56</v>
      </c>
      <c r="P5" s="35" t="s">
        <v>56</v>
      </c>
      <c r="Q5" s="36">
        <v>894208</v>
      </c>
      <c r="S5" s="20"/>
      <c r="T5" s="20"/>
      <c r="U5" s="20"/>
    </row>
    <row r="6" spans="1:34" x14ac:dyDescent="0.2">
      <c r="A6" s="37" t="s">
        <v>14</v>
      </c>
      <c r="B6" s="37" t="s">
        <v>26</v>
      </c>
      <c r="C6" s="37" t="s">
        <v>57</v>
      </c>
      <c r="D6" s="38" t="s">
        <v>58</v>
      </c>
      <c r="E6" s="39">
        <v>180</v>
      </c>
      <c r="F6" s="40">
        <v>215</v>
      </c>
      <c r="G6" s="40">
        <v>234</v>
      </c>
      <c r="H6" s="40" t="s">
        <v>56</v>
      </c>
      <c r="I6" s="40" t="s">
        <v>56</v>
      </c>
      <c r="J6" s="41" t="s">
        <v>56</v>
      </c>
      <c r="K6" s="42">
        <v>158876</v>
      </c>
      <c r="L6" s="43">
        <v>312133</v>
      </c>
      <c r="M6" s="43">
        <v>398550</v>
      </c>
      <c r="N6" s="43" t="s">
        <v>56</v>
      </c>
      <c r="O6" s="43" t="s">
        <v>56</v>
      </c>
      <c r="P6" s="43" t="s">
        <v>56</v>
      </c>
      <c r="Q6" s="44">
        <v>869559</v>
      </c>
      <c r="S6" s="20"/>
      <c r="T6" s="20"/>
      <c r="U6" s="20"/>
    </row>
    <row r="7" spans="1:34" x14ac:dyDescent="0.2">
      <c r="A7" s="37" t="s">
        <v>14</v>
      </c>
      <c r="B7" s="37" t="s">
        <v>26</v>
      </c>
      <c r="C7" s="37" t="s">
        <v>59</v>
      </c>
      <c r="D7" s="38" t="s">
        <v>60</v>
      </c>
      <c r="E7" s="39">
        <v>180</v>
      </c>
      <c r="F7" s="40">
        <v>180</v>
      </c>
      <c r="G7" s="40">
        <v>185</v>
      </c>
      <c r="H7" s="40" t="s">
        <v>56</v>
      </c>
      <c r="I7" s="40" t="s">
        <v>56</v>
      </c>
      <c r="J7" s="41" t="s">
        <v>56</v>
      </c>
      <c r="K7" s="42">
        <v>87546</v>
      </c>
      <c r="L7" s="43">
        <v>183424</v>
      </c>
      <c r="M7" s="43">
        <v>258042</v>
      </c>
      <c r="N7" s="43" t="s">
        <v>56</v>
      </c>
      <c r="O7" s="43" t="s">
        <v>56</v>
      </c>
      <c r="P7" s="43" t="s">
        <v>56</v>
      </c>
      <c r="Q7" s="44">
        <v>529012</v>
      </c>
      <c r="S7" s="20"/>
      <c r="T7" s="20"/>
      <c r="U7" s="20"/>
    </row>
    <row r="8" spans="1:34" x14ac:dyDescent="0.2">
      <c r="A8" s="37" t="s">
        <v>14</v>
      </c>
      <c r="B8" s="37" t="s">
        <v>26</v>
      </c>
      <c r="C8" s="37" t="s">
        <v>61</v>
      </c>
      <c r="D8" s="38" t="s">
        <v>62</v>
      </c>
      <c r="E8" s="39">
        <v>114</v>
      </c>
      <c r="F8" s="40">
        <v>126</v>
      </c>
      <c r="G8" s="40">
        <v>185</v>
      </c>
      <c r="H8" s="40" t="s">
        <v>56</v>
      </c>
      <c r="I8" s="40" t="s">
        <v>56</v>
      </c>
      <c r="J8" s="41" t="s">
        <v>56</v>
      </c>
      <c r="K8" s="42">
        <v>100739</v>
      </c>
      <c r="L8" s="43">
        <v>181493</v>
      </c>
      <c r="M8" s="43">
        <v>267343</v>
      </c>
      <c r="N8" s="43" t="s">
        <v>56</v>
      </c>
      <c r="O8" s="43" t="s">
        <v>56</v>
      </c>
      <c r="P8" s="43" t="s">
        <v>56</v>
      </c>
      <c r="Q8" s="44">
        <v>549575</v>
      </c>
      <c r="S8" s="20"/>
      <c r="T8" s="20"/>
      <c r="U8" s="20"/>
    </row>
    <row r="9" spans="1:34" x14ac:dyDescent="0.2">
      <c r="A9" s="37" t="s">
        <v>14</v>
      </c>
      <c r="B9" s="37" t="s">
        <v>26</v>
      </c>
      <c r="C9" s="37" t="s">
        <v>63</v>
      </c>
      <c r="D9" s="38" t="s">
        <v>64</v>
      </c>
      <c r="E9" s="39">
        <v>59</v>
      </c>
      <c r="F9" s="40">
        <v>65</v>
      </c>
      <c r="G9" s="40">
        <v>146</v>
      </c>
      <c r="H9" s="40" t="s">
        <v>56</v>
      </c>
      <c r="I9" s="40" t="s">
        <v>56</v>
      </c>
      <c r="J9" s="41" t="s">
        <v>56</v>
      </c>
      <c r="K9" s="42">
        <v>66349</v>
      </c>
      <c r="L9" s="43">
        <v>144936</v>
      </c>
      <c r="M9" s="43">
        <v>201320</v>
      </c>
      <c r="N9" s="43" t="s">
        <v>56</v>
      </c>
      <c r="O9" s="43" t="s">
        <v>56</v>
      </c>
      <c r="P9" s="43" t="s">
        <v>56</v>
      </c>
      <c r="Q9" s="44">
        <v>412605</v>
      </c>
      <c r="S9" s="20"/>
      <c r="T9" s="20"/>
      <c r="U9" s="20"/>
    </row>
    <row r="10" spans="1:34" x14ac:dyDescent="0.2">
      <c r="A10" s="37" t="s">
        <v>14</v>
      </c>
      <c r="B10" s="37" t="s">
        <v>26</v>
      </c>
      <c r="C10" s="37" t="s">
        <v>65</v>
      </c>
      <c r="D10" s="38" t="s">
        <v>66</v>
      </c>
      <c r="E10" s="39">
        <v>45</v>
      </c>
      <c r="F10" s="40">
        <v>47</v>
      </c>
      <c r="G10" s="40">
        <v>95</v>
      </c>
      <c r="H10" s="40" t="s">
        <v>56</v>
      </c>
      <c r="I10" s="40" t="s">
        <v>56</v>
      </c>
      <c r="J10" s="41" t="s">
        <v>56</v>
      </c>
      <c r="K10" s="42">
        <v>22937</v>
      </c>
      <c r="L10" s="43">
        <v>50090</v>
      </c>
      <c r="M10" s="43">
        <v>74362</v>
      </c>
      <c r="N10" s="43" t="s">
        <v>56</v>
      </c>
      <c r="O10" s="43" t="s">
        <v>56</v>
      </c>
      <c r="P10" s="43" t="s">
        <v>56</v>
      </c>
      <c r="Q10" s="44">
        <v>147389</v>
      </c>
      <c r="S10" s="20"/>
      <c r="T10" s="20"/>
      <c r="U10" s="20"/>
    </row>
    <row r="11" spans="1:34" x14ac:dyDescent="0.2">
      <c r="A11" s="37" t="s">
        <v>14</v>
      </c>
      <c r="B11" s="37" t="s">
        <v>26</v>
      </c>
      <c r="C11" s="37" t="s">
        <v>67</v>
      </c>
      <c r="D11" s="38" t="s">
        <v>68</v>
      </c>
      <c r="E11" s="39">
        <v>16</v>
      </c>
      <c r="F11" s="40">
        <v>16</v>
      </c>
      <c r="G11" s="40">
        <v>16</v>
      </c>
      <c r="H11" s="40" t="s">
        <v>56</v>
      </c>
      <c r="I11" s="40" t="s">
        <v>56</v>
      </c>
      <c r="J11" s="41" t="s">
        <v>56</v>
      </c>
      <c r="K11" s="42">
        <v>5129</v>
      </c>
      <c r="L11" s="43">
        <v>11172</v>
      </c>
      <c r="M11" s="43">
        <v>17225</v>
      </c>
      <c r="N11" s="43" t="s">
        <v>56</v>
      </c>
      <c r="O11" s="43" t="s">
        <v>56</v>
      </c>
      <c r="P11" s="43" t="s">
        <v>56</v>
      </c>
      <c r="Q11" s="44">
        <v>33526</v>
      </c>
      <c r="S11" s="20"/>
      <c r="T11" s="20"/>
      <c r="U11" s="20"/>
    </row>
    <row r="12" spans="1:34" x14ac:dyDescent="0.2">
      <c r="A12" s="37" t="s">
        <v>14</v>
      </c>
      <c r="B12" s="37" t="s">
        <v>26</v>
      </c>
      <c r="C12" s="37" t="s">
        <v>69</v>
      </c>
      <c r="D12" s="38" t="s">
        <v>70</v>
      </c>
      <c r="E12" s="39">
        <v>7</v>
      </c>
      <c r="F12" s="40">
        <v>7</v>
      </c>
      <c r="G12" s="40">
        <v>45</v>
      </c>
      <c r="H12" s="40" t="s">
        <v>56</v>
      </c>
      <c r="I12" s="40" t="s">
        <v>56</v>
      </c>
      <c r="J12" s="41" t="s">
        <v>56</v>
      </c>
      <c r="K12" s="42">
        <v>924</v>
      </c>
      <c r="L12" s="43">
        <v>2067</v>
      </c>
      <c r="M12" s="43">
        <v>3615</v>
      </c>
      <c r="N12" s="43" t="s">
        <v>56</v>
      </c>
      <c r="O12" s="43" t="s">
        <v>56</v>
      </c>
      <c r="P12" s="43" t="s">
        <v>56</v>
      </c>
      <c r="Q12" s="44">
        <v>6606</v>
      </c>
      <c r="S12" s="20"/>
      <c r="T12" s="20"/>
      <c r="U12" s="20"/>
    </row>
    <row r="13" spans="1:34" x14ac:dyDescent="0.2">
      <c r="A13" s="37" t="s">
        <v>14</v>
      </c>
      <c r="B13" s="37" t="s">
        <v>26</v>
      </c>
      <c r="C13" s="37" t="s">
        <v>71</v>
      </c>
      <c r="D13" s="38" t="s">
        <v>72</v>
      </c>
      <c r="E13" s="39">
        <v>5</v>
      </c>
      <c r="F13" s="40">
        <v>5</v>
      </c>
      <c r="G13" s="40">
        <v>58</v>
      </c>
      <c r="H13" s="40" t="s">
        <v>56</v>
      </c>
      <c r="I13" s="40" t="s">
        <v>56</v>
      </c>
      <c r="J13" s="41" t="s">
        <v>56</v>
      </c>
      <c r="K13" s="42">
        <v>727</v>
      </c>
      <c r="L13" s="43">
        <v>1738</v>
      </c>
      <c r="M13" s="43">
        <v>2693</v>
      </c>
      <c r="N13" s="43" t="s">
        <v>56</v>
      </c>
      <c r="O13" s="43" t="s">
        <v>56</v>
      </c>
      <c r="P13" s="43" t="s">
        <v>56</v>
      </c>
      <c r="Q13" s="44">
        <v>5158</v>
      </c>
      <c r="S13" s="20"/>
      <c r="T13" s="20"/>
      <c r="U13" s="20"/>
    </row>
    <row r="14" spans="1:34" ht="12" thickBot="1" x14ac:dyDescent="0.25">
      <c r="A14" s="45" t="s">
        <v>14</v>
      </c>
      <c r="B14" s="45" t="s">
        <v>26</v>
      </c>
      <c r="C14" s="45" t="s">
        <v>73</v>
      </c>
      <c r="D14" s="46" t="s">
        <v>74</v>
      </c>
      <c r="E14" s="47">
        <v>8</v>
      </c>
      <c r="F14" s="48">
        <v>8</v>
      </c>
      <c r="G14" s="48">
        <v>8</v>
      </c>
      <c r="H14" s="48" t="s">
        <v>56</v>
      </c>
      <c r="I14" s="48" t="s">
        <v>56</v>
      </c>
      <c r="J14" s="49" t="s">
        <v>56</v>
      </c>
      <c r="K14" s="50">
        <v>236</v>
      </c>
      <c r="L14" s="51">
        <v>497</v>
      </c>
      <c r="M14" s="51">
        <v>623</v>
      </c>
      <c r="N14" s="51" t="s">
        <v>56</v>
      </c>
      <c r="O14" s="51" t="s">
        <v>56</v>
      </c>
      <c r="P14" s="51" t="s">
        <v>56</v>
      </c>
      <c r="Q14" s="52">
        <v>1356</v>
      </c>
      <c r="S14" s="20"/>
      <c r="T14" s="20"/>
      <c r="U14" s="20"/>
    </row>
    <row r="15" spans="1:34" x14ac:dyDescent="0.2">
      <c r="A15" s="53" t="s">
        <v>15</v>
      </c>
      <c r="B15" s="53" t="s">
        <v>27</v>
      </c>
      <c r="C15" s="53" t="s">
        <v>75</v>
      </c>
      <c r="D15" s="54" t="s">
        <v>76</v>
      </c>
      <c r="E15" s="55">
        <v>50</v>
      </c>
      <c r="F15" s="56">
        <v>50</v>
      </c>
      <c r="G15" s="56">
        <v>50</v>
      </c>
      <c r="H15" s="56" t="s">
        <v>56</v>
      </c>
      <c r="I15" s="56" t="s">
        <v>56</v>
      </c>
      <c r="J15" s="57" t="s">
        <v>56</v>
      </c>
      <c r="K15" s="58">
        <v>37410</v>
      </c>
      <c r="L15" s="59">
        <v>99694</v>
      </c>
      <c r="M15" s="59">
        <v>174597</v>
      </c>
      <c r="N15" s="59" t="s">
        <v>56</v>
      </c>
      <c r="O15" s="59" t="s">
        <v>56</v>
      </c>
      <c r="P15" s="59" t="s">
        <v>56</v>
      </c>
      <c r="Q15" s="60">
        <v>311701</v>
      </c>
      <c r="S15" s="20"/>
      <c r="T15" s="20"/>
      <c r="U15" s="20"/>
    </row>
    <row r="16" spans="1:34" s="1" customFormat="1" x14ac:dyDescent="0.2">
      <c r="A16" s="61" t="s">
        <v>15</v>
      </c>
      <c r="B16" s="61" t="s">
        <v>27</v>
      </c>
      <c r="C16" s="61" t="s">
        <v>77</v>
      </c>
      <c r="D16" s="62" t="s">
        <v>78</v>
      </c>
      <c r="E16" s="63">
        <v>47.48</v>
      </c>
      <c r="F16" s="64">
        <v>47.48</v>
      </c>
      <c r="G16" s="64">
        <v>47.48</v>
      </c>
      <c r="H16" s="64" t="s">
        <v>56</v>
      </c>
      <c r="I16" s="64" t="s">
        <v>56</v>
      </c>
      <c r="J16" s="65" t="s">
        <v>56</v>
      </c>
      <c r="K16" s="66">
        <v>21349</v>
      </c>
      <c r="L16" s="67">
        <v>55072</v>
      </c>
      <c r="M16" s="67">
        <v>67490</v>
      </c>
      <c r="N16" s="67" t="s">
        <v>56</v>
      </c>
      <c r="O16" s="67" t="s">
        <v>56</v>
      </c>
      <c r="P16" s="67" t="s">
        <v>56</v>
      </c>
      <c r="Q16" s="68">
        <v>143911</v>
      </c>
      <c r="S16" s="20"/>
      <c r="T16" s="20"/>
      <c r="U16" s="20"/>
      <c r="AD16" s="2"/>
      <c r="AE16" s="2"/>
      <c r="AF16" s="2"/>
      <c r="AG16" s="2"/>
      <c r="AH16" s="2"/>
    </row>
    <row r="17" spans="1:34" s="1" customFormat="1" x14ac:dyDescent="0.2">
      <c r="A17" s="61" t="s">
        <v>15</v>
      </c>
      <c r="B17" s="61" t="s">
        <v>27</v>
      </c>
      <c r="C17" s="61" t="s">
        <v>79</v>
      </c>
      <c r="D17" s="62" t="s">
        <v>80</v>
      </c>
      <c r="E17" s="63">
        <v>33.340000000000003</v>
      </c>
      <c r="F17" s="64">
        <v>33.340000000000003</v>
      </c>
      <c r="G17" s="64">
        <v>33.340000000000003</v>
      </c>
      <c r="H17" s="64" t="s">
        <v>56</v>
      </c>
      <c r="I17" s="64" t="s">
        <v>56</v>
      </c>
      <c r="J17" s="65" t="s">
        <v>56</v>
      </c>
      <c r="K17" s="66">
        <v>15169</v>
      </c>
      <c r="L17" s="67">
        <v>32372</v>
      </c>
      <c r="M17" s="67">
        <v>84717</v>
      </c>
      <c r="N17" s="67" t="s">
        <v>56</v>
      </c>
      <c r="O17" s="67" t="s">
        <v>56</v>
      </c>
      <c r="P17" s="67" t="s">
        <v>56</v>
      </c>
      <c r="Q17" s="68">
        <v>132258</v>
      </c>
      <c r="S17" s="20"/>
      <c r="T17" s="20"/>
      <c r="U17" s="20"/>
      <c r="AD17" s="2"/>
      <c r="AE17" s="2"/>
      <c r="AF17" s="2"/>
      <c r="AG17" s="2"/>
      <c r="AH17" s="2"/>
    </row>
    <row r="18" spans="1:34" s="1" customFormat="1" x14ac:dyDescent="0.2">
      <c r="A18" s="61" t="s">
        <v>15</v>
      </c>
      <c r="B18" s="61" t="s">
        <v>27</v>
      </c>
      <c r="C18" s="61" t="s">
        <v>81</v>
      </c>
      <c r="D18" s="62" t="s">
        <v>82</v>
      </c>
      <c r="E18" s="63">
        <v>15.000999999999999</v>
      </c>
      <c r="F18" s="64">
        <v>15.000999999999999</v>
      </c>
      <c r="G18" s="64">
        <v>15.000999999999999</v>
      </c>
      <c r="H18" s="64" t="s">
        <v>56</v>
      </c>
      <c r="I18" s="64" t="s">
        <v>56</v>
      </c>
      <c r="J18" s="65" t="s">
        <v>56</v>
      </c>
      <c r="K18" s="66">
        <v>6720.4423000000006</v>
      </c>
      <c r="L18" s="67">
        <v>18358.769</v>
      </c>
      <c r="M18" s="67">
        <v>8239.7886999999992</v>
      </c>
      <c r="N18" s="67" t="s">
        <v>56</v>
      </c>
      <c r="O18" s="67" t="s">
        <v>56</v>
      </c>
      <c r="P18" s="67" t="s">
        <v>56</v>
      </c>
      <c r="Q18" s="68">
        <v>33319</v>
      </c>
      <c r="S18" s="20"/>
      <c r="T18" s="20"/>
      <c r="U18" s="20"/>
      <c r="AD18" s="2"/>
      <c r="AE18" s="2"/>
      <c r="AF18" s="2"/>
      <c r="AG18" s="2"/>
      <c r="AH18" s="2"/>
    </row>
    <row r="19" spans="1:34" s="1" customFormat="1" ht="12" thickBot="1" x14ac:dyDescent="0.25">
      <c r="A19" s="69" t="s">
        <v>15</v>
      </c>
      <c r="B19" s="69" t="s">
        <v>27</v>
      </c>
      <c r="C19" s="69" t="s">
        <v>83</v>
      </c>
      <c r="D19" s="70" t="s">
        <v>84</v>
      </c>
      <c r="E19" s="71">
        <v>16</v>
      </c>
      <c r="F19" s="72">
        <v>16</v>
      </c>
      <c r="G19" s="72">
        <v>16</v>
      </c>
      <c r="H19" s="72" t="s">
        <v>56</v>
      </c>
      <c r="I19" s="72" t="s">
        <v>56</v>
      </c>
      <c r="J19" s="73" t="s">
        <v>56</v>
      </c>
      <c r="K19" s="74">
        <v>6720.4423000000006</v>
      </c>
      <c r="L19" s="75">
        <v>18358.769</v>
      </c>
      <c r="M19" s="75">
        <v>8239.7886999999992</v>
      </c>
      <c r="N19" s="75" t="s">
        <v>56</v>
      </c>
      <c r="O19" s="75" t="s">
        <v>56</v>
      </c>
      <c r="P19" s="75" t="s">
        <v>56</v>
      </c>
      <c r="Q19" s="76">
        <v>33319</v>
      </c>
      <c r="S19" s="20"/>
      <c r="T19" s="20"/>
      <c r="U19" s="20"/>
      <c r="AD19" s="2"/>
      <c r="AE19" s="2"/>
      <c r="AF19" s="2"/>
      <c r="AG19" s="2"/>
      <c r="AH19" s="2"/>
    </row>
    <row r="20" spans="1:34" s="1" customFormat="1" x14ac:dyDescent="0.2">
      <c r="A20" s="77" t="s">
        <v>16</v>
      </c>
      <c r="B20" s="77" t="s">
        <v>28</v>
      </c>
      <c r="C20" s="77" t="s">
        <v>85</v>
      </c>
      <c r="D20" s="78" t="s">
        <v>86</v>
      </c>
      <c r="E20" s="79">
        <v>10.391999999999999</v>
      </c>
      <c r="F20" s="80" t="s">
        <v>56</v>
      </c>
      <c r="G20" s="80" t="s">
        <v>56</v>
      </c>
      <c r="H20" s="80" t="s">
        <v>56</v>
      </c>
      <c r="I20" s="80" t="s">
        <v>56</v>
      </c>
      <c r="J20" s="81" t="s">
        <v>56</v>
      </c>
      <c r="K20" s="82">
        <v>7016</v>
      </c>
      <c r="L20" s="83">
        <v>27297</v>
      </c>
      <c r="M20" s="83" t="s">
        <v>56</v>
      </c>
      <c r="N20" s="83" t="s">
        <v>56</v>
      </c>
      <c r="O20" s="83" t="s">
        <v>56</v>
      </c>
      <c r="P20" s="83" t="s">
        <v>56</v>
      </c>
      <c r="Q20" s="84">
        <v>34313</v>
      </c>
      <c r="T20" s="20"/>
      <c r="U20" s="20"/>
      <c r="AD20" s="2"/>
      <c r="AE20" s="2"/>
      <c r="AF20" s="2"/>
      <c r="AG20" s="2"/>
      <c r="AH20" s="2"/>
    </row>
    <row r="21" spans="1:34" s="1" customFormat="1" x14ac:dyDescent="0.2">
      <c r="A21" s="85" t="s">
        <v>16</v>
      </c>
      <c r="B21" s="85" t="s">
        <v>28</v>
      </c>
      <c r="C21" s="85" t="s">
        <v>87</v>
      </c>
      <c r="D21" s="86" t="s">
        <v>88</v>
      </c>
      <c r="E21" s="87">
        <v>13.2</v>
      </c>
      <c r="F21" s="88" t="s">
        <v>56</v>
      </c>
      <c r="G21" s="88" t="s">
        <v>56</v>
      </c>
      <c r="H21" s="88" t="s">
        <v>56</v>
      </c>
      <c r="I21" s="88" t="s">
        <v>56</v>
      </c>
      <c r="J21" s="89" t="s">
        <v>56</v>
      </c>
      <c r="K21" s="90">
        <v>10335</v>
      </c>
      <c r="L21" s="91">
        <v>16697</v>
      </c>
      <c r="M21" s="91" t="s">
        <v>56</v>
      </c>
      <c r="N21" s="91" t="s">
        <v>56</v>
      </c>
      <c r="O21" s="91" t="s">
        <v>56</v>
      </c>
      <c r="P21" s="91" t="s">
        <v>56</v>
      </c>
      <c r="Q21" s="92">
        <v>27032</v>
      </c>
      <c r="T21" s="20"/>
      <c r="U21" s="20"/>
      <c r="AD21" s="2"/>
      <c r="AE21" s="2"/>
      <c r="AF21" s="2"/>
      <c r="AG21" s="2"/>
      <c r="AH21" s="2"/>
    </row>
    <row r="22" spans="1:34" s="1" customFormat="1" x14ac:dyDescent="0.2">
      <c r="A22" s="85" t="s">
        <v>16</v>
      </c>
      <c r="B22" s="85" t="s">
        <v>28</v>
      </c>
      <c r="C22" s="85" t="s">
        <v>89</v>
      </c>
      <c r="D22" s="86" t="s">
        <v>90</v>
      </c>
      <c r="E22" s="87">
        <v>13.856</v>
      </c>
      <c r="F22" s="88" t="s">
        <v>56</v>
      </c>
      <c r="G22" s="88" t="s">
        <v>56</v>
      </c>
      <c r="H22" s="88" t="s">
        <v>56</v>
      </c>
      <c r="I22" s="88" t="s">
        <v>56</v>
      </c>
      <c r="J22" s="89" t="s">
        <v>56</v>
      </c>
      <c r="K22" s="90">
        <v>9449</v>
      </c>
      <c r="L22" s="91">
        <v>14331</v>
      </c>
      <c r="M22" s="91" t="s">
        <v>56</v>
      </c>
      <c r="N22" s="91" t="s">
        <v>56</v>
      </c>
      <c r="O22" s="91" t="s">
        <v>56</v>
      </c>
      <c r="P22" s="91" t="s">
        <v>56</v>
      </c>
      <c r="Q22" s="92">
        <v>23780</v>
      </c>
      <c r="T22" s="20"/>
      <c r="U22" s="20"/>
      <c r="AD22" s="2"/>
      <c r="AE22" s="2"/>
      <c r="AF22" s="2"/>
      <c r="AG22" s="2"/>
      <c r="AH22" s="2"/>
    </row>
    <row r="23" spans="1:34" s="1" customFormat="1" ht="12" thickBot="1" x14ac:dyDescent="0.25">
      <c r="A23" s="93" t="s">
        <v>16</v>
      </c>
      <c r="B23" s="93" t="s">
        <v>28</v>
      </c>
      <c r="C23" s="93" t="s">
        <v>91</v>
      </c>
      <c r="D23" s="94" t="s">
        <v>92</v>
      </c>
      <c r="E23" s="95">
        <v>13.2</v>
      </c>
      <c r="F23" s="96" t="s">
        <v>56</v>
      </c>
      <c r="G23" s="96" t="s">
        <v>56</v>
      </c>
      <c r="H23" s="96" t="s">
        <v>56</v>
      </c>
      <c r="I23" s="96" t="s">
        <v>56</v>
      </c>
      <c r="J23" s="97" t="s">
        <v>56</v>
      </c>
      <c r="K23" s="98">
        <v>4888.6299000000008</v>
      </c>
      <c r="L23" s="99">
        <v>9752.3701000000001</v>
      </c>
      <c r="M23" s="99" t="s">
        <v>56</v>
      </c>
      <c r="N23" s="99" t="s">
        <v>56</v>
      </c>
      <c r="O23" s="99" t="s">
        <v>56</v>
      </c>
      <c r="P23" s="99" t="s">
        <v>56</v>
      </c>
      <c r="Q23" s="100">
        <v>14641</v>
      </c>
      <c r="T23" s="20"/>
      <c r="U23" s="20"/>
      <c r="AD23" s="2"/>
      <c r="AE23" s="2"/>
      <c r="AF23" s="2"/>
      <c r="AG23" s="2"/>
      <c r="AH23" s="2"/>
    </row>
    <row r="24" spans="1:34" s="1" customFormat="1" x14ac:dyDescent="0.2">
      <c r="A24" s="101" t="s">
        <v>17</v>
      </c>
      <c r="B24" s="101" t="s">
        <v>29</v>
      </c>
      <c r="C24" s="101" t="s">
        <v>93</v>
      </c>
      <c r="D24" s="102" t="s">
        <v>94</v>
      </c>
      <c r="E24" s="103">
        <v>0.75</v>
      </c>
      <c r="F24" s="104" t="s">
        <v>56</v>
      </c>
      <c r="G24" s="104" t="s">
        <v>56</v>
      </c>
      <c r="H24" s="104" t="s">
        <v>56</v>
      </c>
      <c r="I24" s="104" t="s">
        <v>56</v>
      </c>
      <c r="J24" s="105" t="s">
        <v>56</v>
      </c>
      <c r="K24" s="106">
        <v>3133</v>
      </c>
      <c r="L24" s="107" t="s">
        <v>56</v>
      </c>
      <c r="M24" s="107" t="s">
        <v>56</v>
      </c>
      <c r="N24" s="107" t="s">
        <v>56</v>
      </c>
      <c r="O24" s="107" t="s">
        <v>56</v>
      </c>
      <c r="P24" s="107" t="s">
        <v>56</v>
      </c>
      <c r="Q24" s="108">
        <v>3133</v>
      </c>
      <c r="S24" s="20"/>
      <c r="T24" s="20"/>
      <c r="U24" s="20"/>
      <c r="AD24" s="2"/>
      <c r="AE24" s="2"/>
      <c r="AF24" s="2"/>
      <c r="AG24" s="2"/>
      <c r="AH24" s="2"/>
    </row>
    <row r="25" spans="1:34" s="1" customFormat="1" x14ac:dyDescent="0.2">
      <c r="A25" s="109" t="s">
        <v>17</v>
      </c>
      <c r="B25" s="109" t="s">
        <v>29</v>
      </c>
      <c r="C25" s="109" t="s">
        <v>95</v>
      </c>
      <c r="D25" s="110" t="s">
        <v>96</v>
      </c>
      <c r="E25" s="111">
        <v>2.2000000000000002</v>
      </c>
      <c r="F25" s="112" t="s">
        <v>56</v>
      </c>
      <c r="G25" s="112" t="s">
        <v>56</v>
      </c>
      <c r="H25" s="112" t="s">
        <v>56</v>
      </c>
      <c r="I25" s="112" t="s">
        <v>56</v>
      </c>
      <c r="J25" s="113" t="s">
        <v>56</v>
      </c>
      <c r="K25" s="114">
        <v>2945</v>
      </c>
      <c r="L25" s="115" t="s">
        <v>56</v>
      </c>
      <c r="M25" s="115" t="s">
        <v>56</v>
      </c>
      <c r="N25" s="115" t="s">
        <v>56</v>
      </c>
      <c r="O25" s="115" t="s">
        <v>56</v>
      </c>
      <c r="P25" s="115" t="s">
        <v>56</v>
      </c>
      <c r="Q25" s="116">
        <v>2945</v>
      </c>
      <c r="S25" s="20"/>
      <c r="T25" s="20"/>
      <c r="U25" s="20"/>
      <c r="AD25" s="2"/>
      <c r="AE25" s="2"/>
      <c r="AF25" s="2"/>
      <c r="AG25" s="2"/>
      <c r="AH25" s="2"/>
    </row>
    <row r="26" spans="1:34" s="1" customFormat="1" x14ac:dyDescent="0.2">
      <c r="A26" s="109" t="s">
        <v>17</v>
      </c>
      <c r="B26" s="109" t="s">
        <v>29</v>
      </c>
      <c r="C26" s="109" t="s">
        <v>97</v>
      </c>
      <c r="D26" s="110" t="s">
        <v>98</v>
      </c>
      <c r="E26" s="111">
        <v>3.45</v>
      </c>
      <c r="F26" s="112" t="s">
        <v>56</v>
      </c>
      <c r="G26" s="112" t="s">
        <v>56</v>
      </c>
      <c r="H26" s="112" t="s">
        <v>56</v>
      </c>
      <c r="I26" s="112" t="s">
        <v>56</v>
      </c>
      <c r="J26" s="113" t="s">
        <v>56</v>
      </c>
      <c r="K26" s="114">
        <v>0</v>
      </c>
      <c r="L26" s="115" t="s">
        <v>56</v>
      </c>
      <c r="M26" s="115" t="s">
        <v>56</v>
      </c>
      <c r="N26" s="115" t="s">
        <v>56</v>
      </c>
      <c r="O26" s="115" t="s">
        <v>56</v>
      </c>
      <c r="P26" s="115" t="s">
        <v>56</v>
      </c>
      <c r="Q26" s="116">
        <v>0</v>
      </c>
      <c r="S26" s="20"/>
      <c r="T26" s="20"/>
      <c r="U26" s="20"/>
      <c r="AD26" s="2"/>
      <c r="AE26" s="2"/>
      <c r="AF26" s="2"/>
      <c r="AG26" s="2"/>
      <c r="AH26" s="2"/>
    </row>
    <row r="27" spans="1:34" s="1" customFormat="1" x14ac:dyDescent="0.2">
      <c r="A27" s="109" t="s">
        <v>17</v>
      </c>
      <c r="B27" s="109" t="s">
        <v>29</v>
      </c>
      <c r="C27" s="109" t="s">
        <v>99</v>
      </c>
      <c r="D27" s="110" t="s">
        <v>100</v>
      </c>
      <c r="E27" s="111">
        <v>3.45</v>
      </c>
      <c r="F27" s="112" t="s">
        <v>56</v>
      </c>
      <c r="G27" s="112" t="s">
        <v>56</v>
      </c>
      <c r="H27" s="112" t="s">
        <v>56</v>
      </c>
      <c r="I27" s="112" t="s">
        <v>56</v>
      </c>
      <c r="J27" s="113" t="s">
        <v>56</v>
      </c>
      <c r="K27" s="114">
        <v>648</v>
      </c>
      <c r="L27" s="115" t="s">
        <v>56</v>
      </c>
      <c r="M27" s="115" t="s">
        <v>56</v>
      </c>
      <c r="N27" s="115" t="s">
        <v>56</v>
      </c>
      <c r="O27" s="115" t="s">
        <v>56</v>
      </c>
      <c r="P27" s="115" t="s">
        <v>56</v>
      </c>
      <c r="Q27" s="116">
        <v>648</v>
      </c>
      <c r="S27" s="20"/>
      <c r="T27" s="20"/>
      <c r="U27" s="20"/>
      <c r="AD27" s="2"/>
      <c r="AE27" s="2"/>
      <c r="AF27" s="2"/>
      <c r="AG27" s="2"/>
      <c r="AH27" s="2"/>
    </row>
    <row r="28" spans="1:34" s="1" customFormat="1" ht="12" thickBot="1" x14ac:dyDescent="0.25">
      <c r="A28" s="117" t="s">
        <v>17</v>
      </c>
      <c r="B28" s="117" t="s">
        <v>29</v>
      </c>
      <c r="C28" s="117" t="s">
        <v>101</v>
      </c>
      <c r="D28" s="118" t="s">
        <v>102</v>
      </c>
      <c r="E28" s="119">
        <v>4.5999999999999996</v>
      </c>
      <c r="F28" s="120" t="s">
        <v>56</v>
      </c>
      <c r="G28" s="120" t="s">
        <v>56</v>
      </c>
      <c r="H28" s="120" t="s">
        <v>56</v>
      </c>
      <c r="I28" s="120" t="s">
        <v>56</v>
      </c>
      <c r="J28" s="121" t="s">
        <v>56</v>
      </c>
      <c r="K28" s="122">
        <v>35</v>
      </c>
      <c r="L28" s="123" t="s">
        <v>56</v>
      </c>
      <c r="M28" s="123" t="s">
        <v>56</v>
      </c>
      <c r="N28" s="123" t="s">
        <v>56</v>
      </c>
      <c r="O28" s="123" t="s">
        <v>56</v>
      </c>
      <c r="P28" s="123" t="s">
        <v>56</v>
      </c>
      <c r="Q28" s="124">
        <v>35</v>
      </c>
      <c r="S28" s="20"/>
      <c r="T28" s="20"/>
      <c r="U28" s="20"/>
      <c r="AD28" s="2"/>
      <c r="AE28" s="2"/>
      <c r="AF28" s="2"/>
      <c r="AG28" s="2"/>
      <c r="AH28" s="2"/>
    </row>
    <row r="29" spans="1:34" s="1" customFormat="1" x14ac:dyDescent="0.2">
      <c r="A29" s="125"/>
      <c r="B29" s="125"/>
      <c r="C29" s="125"/>
      <c r="D29" s="125"/>
      <c r="E29" s="126"/>
      <c r="F29" s="126"/>
      <c r="G29" s="126"/>
      <c r="H29" s="126"/>
      <c r="I29" s="126"/>
      <c r="J29" s="126"/>
      <c r="K29" s="127"/>
      <c r="L29" s="127"/>
      <c r="M29" s="127"/>
      <c r="N29" s="127"/>
      <c r="O29" s="127"/>
      <c r="P29" s="127"/>
      <c r="Q29" s="127"/>
      <c r="AD29" s="2"/>
      <c r="AE29" s="2"/>
      <c r="AF29" s="2"/>
      <c r="AG29" s="2"/>
      <c r="AH29" s="2"/>
    </row>
    <row r="30" spans="1:34" s="1" customFormat="1" ht="12" thickBot="1" x14ac:dyDescent="0.25">
      <c r="A30" s="128"/>
      <c r="B30" s="128"/>
      <c r="C30" s="129"/>
      <c r="D30" s="129"/>
      <c r="E30" s="130">
        <f t="shared" ref="E30:P30" si="0">SUM(E3:E29)</f>
        <v>1230.9190000000001</v>
      </c>
      <c r="F30" s="130">
        <f t="shared" si="0"/>
        <v>1295.8209999999999</v>
      </c>
      <c r="G30" s="130">
        <f t="shared" si="0"/>
        <v>1622.8209999999999</v>
      </c>
      <c r="H30" s="130">
        <f t="shared" si="0"/>
        <v>250</v>
      </c>
      <c r="I30" s="130">
        <f t="shared" si="0"/>
        <v>250</v>
      </c>
      <c r="J30" s="130">
        <f t="shared" si="0"/>
        <v>919</v>
      </c>
      <c r="K30" s="131">
        <f t="shared" si="0"/>
        <v>830665.51450000005</v>
      </c>
      <c r="L30" s="131">
        <f t="shared" si="0"/>
        <v>1647744.9081000001</v>
      </c>
      <c r="M30" s="131">
        <f t="shared" si="0"/>
        <v>2113001.5773999998</v>
      </c>
      <c r="N30" s="131">
        <f t="shared" si="0"/>
        <v>135900</v>
      </c>
      <c r="O30" s="131">
        <f t="shared" si="0"/>
        <v>148214</v>
      </c>
      <c r="P30" s="131">
        <f t="shared" si="0"/>
        <v>1183500</v>
      </c>
      <c r="Q30" s="132">
        <f t="shared" ref="Q30" si="1">SUM(K30:P30)</f>
        <v>6059026</v>
      </c>
      <c r="AD30" s="2"/>
      <c r="AE30" s="2"/>
      <c r="AF30" s="2"/>
      <c r="AG30" s="2"/>
      <c r="AH30" s="2"/>
    </row>
    <row r="31" spans="1:34" s="1" customFormat="1" ht="11.25" customHeight="1" x14ac:dyDescent="0.2">
      <c r="A31" s="128"/>
      <c r="B31" s="128"/>
      <c r="C31" s="129"/>
      <c r="D31" s="129"/>
      <c r="E31" s="133"/>
      <c r="F31" s="133"/>
      <c r="G31" s="133"/>
      <c r="H31" s="133"/>
      <c r="I31" s="133"/>
      <c r="J31" s="133"/>
      <c r="K31" s="134"/>
      <c r="L31" s="134"/>
      <c r="M31" s="134"/>
      <c r="N31" s="134"/>
      <c r="O31" s="134"/>
      <c r="P31" s="134"/>
      <c r="Q31" s="134"/>
      <c r="AD31" s="2"/>
      <c r="AE31" s="2"/>
      <c r="AF31" s="2"/>
      <c r="AG31" s="2"/>
      <c r="AH31" s="2"/>
    </row>
    <row r="32" spans="1:34" s="133" customFormat="1" x14ac:dyDescent="0.2">
      <c r="A32" s="128"/>
      <c r="B32" s="128"/>
      <c r="C32" s="129"/>
      <c r="D32" s="129"/>
      <c r="K32" s="134"/>
      <c r="L32" s="134"/>
      <c r="M32" s="134"/>
      <c r="N32" s="134"/>
      <c r="O32" s="134"/>
      <c r="P32" s="134"/>
      <c r="Q32" s="134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"/>
      <c r="AE32" s="2"/>
      <c r="AF32" s="2"/>
      <c r="AG32" s="2"/>
      <c r="AH32" s="2"/>
    </row>
    <row r="41" spans="1:34" s="133" customFormat="1" x14ac:dyDescent="0.2">
      <c r="A41" s="125"/>
      <c r="B41" s="125"/>
      <c r="C41" s="125"/>
      <c r="D41" s="125"/>
      <c r="K41" s="134"/>
      <c r="L41" s="134"/>
      <c r="M41" s="134"/>
      <c r="N41" s="134"/>
      <c r="O41" s="134"/>
      <c r="P41" s="134"/>
      <c r="Q41" s="13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</row>
    <row r="42" spans="1:34" s="133" customFormat="1" x14ac:dyDescent="0.2">
      <c r="A42" s="125"/>
      <c r="B42" s="125"/>
      <c r="C42" s="125"/>
      <c r="D42" s="125"/>
      <c r="K42" s="134"/>
      <c r="L42" s="134"/>
      <c r="M42" s="134"/>
      <c r="N42" s="134"/>
      <c r="O42" s="134"/>
      <c r="P42" s="134"/>
      <c r="Q42" s="134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"/>
      <c r="AE42" s="2"/>
      <c r="AF42" s="2"/>
      <c r="AG42" s="2"/>
      <c r="AH42" s="2"/>
    </row>
    <row r="43" spans="1:34" s="133" customFormat="1" x14ac:dyDescent="0.2">
      <c r="A43" s="125"/>
      <c r="B43" s="125"/>
      <c r="C43" s="125"/>
      <c r="D43" s="125"/>
      <c r="K43" s="134"/>
      <c r="L43" s="134"/>
      <c r="M43" s="134"/>
      <c r="N43" s="134"/>
      <c r="O43" s="134"/>
      <c r="P43" s="134"/>
      <c r="Q43" s="13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"/>
      <c r="AE43" s="2"/>
      <c r="AF43" s="2"/>
      <c r="AG43" s="2"/>
      <c r="AH43" s="2"/>
    </row>
    <row r="44" spans="1:34" s="133" customFormat="1" x14ac:dyDescent="0.2">
      <c r="A44" s="125"/>
      <c r="B44" s="125"/>
      <c r="C44" s="125"/>
      <c r="D44" s="125"/>
      <c r="K44" s="134"/>
      <c r="L44" s="134"/>
      <c r="M44" s="134"/>
      <c r="N44" s="134"/>
      <c r="O44" s="134"/>
      <c r="P44" s="134"/>
      <c r="Q44" s="13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  <c r="AE44" s="2"/>
      <c r="AF44" s="2"/>
      <c r="AG44" s="2"/>
      <c r="AH44" s="2"/>
    </row>
    <row r="45" spans="1:34" s="133" customFormat="1" x14ac:dyDescent="0.2">
      <c r="A45" s="125"/>
      <c r="B45" s="125"/>
      <c r="C45" s="125"/>
      <c r="D45" s="125"/>
      <c r="K45" s="134"/>
      <c r="L45" s="134"/>
      <c r="M45" s="134"/>
      <c r="N45" s="134"/>
      <c r="O45" s="134"/>
      <c r="P45" s="134"/>
      <c r="Q45" s="13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E45" s="2"/>
      <c r="AF45" s="2"/>
      <c r="AG45" s="2"/>
      <c r="AH45" s="2"/>
    </row>
    <row r="46" spans="1:34" s="133" customFormat="1" x14ac:dyDescent="0.2">
      <c r="A46" s="125"/>
      <c r="B46" s="125"/>
      <c r="C46" s="125"/>
      <c r="D46" s="125"/>
      <c r="K46" s="134"/>
      <c r="L46" s="134"/>
      <c r="M46" s="134"/>
      <c r="N46" s="134"/>
      <c r="O46" s="134"/>
      <c r="P46" s="134"/>
      <c r="Q46" s="134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E46" s="2"/>
      <c r="AF46" s="2"/>
      <c r="AG46" s="2"/>
      <c r="AH46" s="2"/>
    </row>
  </sheetData>
  <mergeCells count="6">
    <mergeCell ref="K1:Q1"/>
    <mergeCell ref="A1:A2"/>
    <mergeCell ref="B1:B2"/>
    <mergeCell ref="C1:C2"/>
    <mergeCell ref="D1:D2"/>
    <mergeCell ref="E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87F0-DB84-4972-ADE1-6A99093126E9}">
  <dimension ref="A1:V11"/>
  <sheetViews>
    <sheetView workbookViewId="0">
      <selection activeCell="Q4" sqref="Q4:V8"/>
    </sheetView>
  </sheetViews>
  <sheetFormatPr baseColWidth="10" defaultRowHeight="15" x14ac:dyDescent="0.25"/>
  <cols>
    <col min="1" max="1" width="10.5703125" style="135" customWidth="1"/>
    <col min="2" max="3" width="10.140625" style="135" customWidth="1"/>
    <col min="4" max="4" width="10.140625" style="165" customWidth="1"/>
    <col min="5" max="7" width="12.28515625" style="135" customWidth="1"/>
    <col min="8" max="13" width="11" style="135" customWidth="1"/>
    <col min="14" max="17" width="10.85546875" style="135" customWidth="1"/>
    <col min="18" max="22" width="11.7109375" style="135" customWidth="1"/>
    <col min="23" max="28" width="9.140625" style="135" customWidth="1"/>
    <col min="29" max="33" width="10" style="135" customWidth="1"/>
    <col min="34" max="16384" width="11.42578125" style="135"/>
  </cols>
  <sheetData>
    <row r="1" spans="1:22" ht="16.5" thickTop="1" thickBot="1" x14ac:dyDescent="0.3">
      <c r="A1" s="260" t="s">
        <v>18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</row>
    <row r="2" spans="1:22" ht="51.75" customHeight="1" thickTop="1" x14ac:dyDescent="0.25">
      <c r="A2" s="263" t="s">
        <v>0</v>
      </c>
      <c r="B2" s="263" t="s">
        <v>19</v>
      </c>
      <c r="C2" s="263" t="s">
        <v>20</v>
      </c>
      <c r="D2" s="266" t="s">
        <v>21</v>
      </c>
      <c r="E2" s="267" t="s">
        <v>22</v>
      </c>
      <c r="F2" s="268"/>
      <c r="G2" s="268"/>
      <c r="H2" s="268"/>
      <c r="I2" s="268"/>
      <c r="J2" s="269"/>
      <c r="K2" s="267" t="s">
        <v>23</v>
      </c>
      <c r="L2" s="268"/>
      <c r="M2" s="268"/>
      <c r="N2" s="268"/>
      <c r="O2" s="268"/>
      <c r="P2" s="269"/>
      <c r="Q2" s="257" t="s">
        <v>24</v>
      </c>
      <c r="R2" s="258"/>
      <c r="S2" s="258"/>
      <c r="T2" s="258"/>
      <c r="U2" s="258"/>
      <c r="V2" s="259"/>
    </row>
    <row r="3" spans="1:22" s="139" customFormat="1" ht="12" thickBot="1" x14ac:dyDescent="0.3">
      <c r="A3" s="264"/>
      <c r="B3" s="264"/>
      <c r="C3" s="265"/>
      <c r="D3" s="266"/>
      <c r="E3" s="136" t="s">
        <v>6</v>
      </c>
      <c r="F3" s="137" t="s">
        <v>7</v>
      </c>
      <c r="G3" s="137" t="s">
        <v>8</v>
      </c>
      <c r="H3" s="137" t="s">
        <v>9</v>
      </c>
      <c r="I3" s="137" t="s">
        <v>10</v>
      </c>
      <c r="J3" s="138" t="s">
        <v>11</v>
      </c>
      <c r="K3" s="136" t="s">
        <v>6</v>
      </c>
      <c r="L3" s="137" t="s">
        <v>7</v>
      </c>
      <c r="M3" s="137" t="s">
        <v>8</v>
      </c>
      <c r="N3" s="137" t="s">
        <v>9</v>
      </c>
      <c r="O3" s="137" t="s">
        <v>10</v>
      </c>
      <c r="P3" s="138" t="s">
        <v>11</v>
      </c>
      <c r="Q3" s="136" t="s">
        <v>6</v>
      </c>
      <c r="R3" s="137" t="s">
        <v>7</v>
      </c>
      <c r="S3" s="137" t="s">
        <v>8</v>
      </c>
      <c r="T3" s="137" t="s">
        <v>9</v>
      </c>
      <c r="U3" s="137" t="s">
        <v>10</v>
      </c>
      <c r="V3" s="138" t="s">
        <v>11</v>
      </c>
    </row>
    <row r="4" spans="1:22" s="139" customFormat="1" ht="12" thickTop="1" x14ac:dyDescent="0.25">
      <c r="A4" s="140" t="s">
        <v>13</v>
      </c>
      <c r="B4" s="140" t="s">
        <v>25</v>
      </c>
      <c r="C4" s="141">
        <v>2</v>
      </c>
      <c r="D4" s="142">
        <v>75.13</v>
      </c>
      <c r="E4" s="143">
        <v>3913.9427000000001</v>
      </c>
      <c r="F4" s="144">
        <v>1958.6654000000001</v>
      </c>
      <c r="G4" s="144">
        <v>1433.4177999999999</v>
      </c>
      <c r="H4" s="144">
        <v>1433.4177999999999</v>
      </c>
      <c r="I4" s="144">
        <v>1433.4177999999999</v>
      </c>
      <c r="J4" s="145">
        <v>654.01769999999999</v>
      </c>
      <c r="K4" s="143">
        <v>2.6673999999999998</v>
      </c>
      <c r="L4" s="144">
        <v>1.9921000000000002</v>
      </c>
      <c r="M4" s="144">
        <v>1.0614999999999999</v>
      </c>
      <c r="N4" s="144">
        <v>0.52829999999999999</v>
      </c>
      <c r="O4" s="144">
        <v>0.34110000000000001</v>
      </c>
      <c r="P4" s="145">
        <v>0.2137</v>
      </c>
      <c r="Q4" s="146">
        <v>9.7479999999999993</v>
      </c>
      <c r="R4" s="146">
        <v>8.8864000000000001</v>
      </c>
      <c r="S4" s="146">
        <v>8.8262999999999998</v>
      </c>
      <c r="T4" s="146">
        <v>8.1547000000000001</v>
      </c>
      <c r="U4" s="146">
        <v>7.9950000000000001</v>
      </c>
      <c r="V4" s="146">
        <v>6.6387999999999998</v>
      </c>
    </row>
    <row r="5" spans="1:22" s="139" customFormat="1" ht="11.25" x14ac:dyDescent="0.25">
      <c r="A5" s="147" t="s">
        <v>14</v>
      </c>
      <c r="B5" s="147" t="s">
        <v>26</v>
      </c>
      <c r="C5" s="148">
        <v>10</v>
      </c>
      <c r="D5" s="149">
        <v>30.05</v>
      </c>
      <c r="E5" s="150">
        <v>5917.3468000000003</v>
      </c>
      <c r="F5" s="151">
        <v>3649.0689000000002</v>
      </c>
      <c r="G5" s="151">
        <v>836.7731</v>
      </c>
      <c r="H5" s="151" t="s">
        <v>56</v>
      </c>
      <c r="I5" s="151" t="s">
        <v>56</v>
      </c>
      <c r="J5" s="152" t="s">
        <v>56</v>
      </c>
      <c r="K5" s="150">
        <v>1.4335</v>
      </c>
      <c r="L5" s="151">
        <v>1.2753999999999999</v>
      </c>
      <c r="M5" s="151">
        <v>0.78050000000000008</v>
      </c>
      <c r="N5" s="151" t="s">
        <v>56</v>
      </c>
      <c r="O5" s="151" t="s">
        <v>56</v>
      </c>
      <c r="P5" s="152" t="s">
        <v>56</v>
      </c>
      <c r="Q5" s="146">
        <v>9.5136000000000003</v>
      </c>
      <c r="R5" s="146">
        <v>8.6073000000000004</v>
      </c>
      <c r="S5" s="146">
        <v>6.3707000000000003</v>
      </c>
      <c r="T5" s="146" t="s">
        <v>56</v>
      </c>
      <c r="U5" s="146" t="s">
        <v>56</v>
      </c>
      <c r="V5" s="146" t="s">
        <v>56</v>
      </c>
    </row>
    <row r="6" spans="1:22" s="139" customFormat="1" ht="11.25" x14ac:dyDescent="0.25">
      <c r="A6" s="147" t="s">
        <v>15</v>
      </c>
      <c r="B6" s="147" t="s">
        <v>27</v>
      </c>
      <c r="C6" s="148">
        <v>5</v>
      </c>
      <c r="D6" s="149">
        <v>10.98</v>
      </c>
      <c r="E6" s="150">
        <v>4072.8885</v>
      </c>
      <c r="F6" s="151">
        <v>2443.7330000000002</v>
      </c>
      <c r="G6" s="151">
        <v>1629.1555000000001</v>
      </c>
      <c r="H6" s="151" t="s">
        <v>56</v>
      </c>
      <c r="I6" s="151" t="s">
        <v>56</v>
      </c>
      <c r="J6" s="152" t="s">
        <v>56</v>
      </c>
      <c r="K6" s="150">
        <v>1.8762000000000001</v>
      </c>
      <c r="L6" s="151">
        <v>1.2574999999999998</v>
      </c>
      <c r="M6" s="151">
        <v>0.46699999999999997</v>
      </c>
      <c r="N6" s="151" t="s">
        <v>56</v>
      </c>
      <c r="O6" s="151" t="s">
        <v>56</v>
      </c>
      <c r="P6" s="152" t="s">
        <v>56</v>
      </c>
      <c r="Q6" s="146">
        <v>10.860799999999999</v>
      </c>
      <c r="R6" s="146">
        <v>9.1105</v>
      </c>
      <c r="S6" s="146">
        <v>6.8376999999999999</v>
      </c>
      <c r="T6" s="146" t="s">
        <v>56</v>
      </c>
      <c r="U6" s="146" t="s">
        <v>56</v>
      </c>
      <c r="V6" s="146" t="s">
        <v>56</v>
      </c>
    </row>
    <row r="7" spans="1:22" s="139" customFormat="1" ht="11.25" x14ac:dyDescent="0.25">
      <c r="A7" s="147" t="s">
        <v>16</v>
      </c>
      <c r="B7" s="147" t="s">
        <v>28</v>
      </c>
      <c r="C7" s="148">
        <v>4</v>
      </c>
      <c r="D7" s="149">
        <v>2.72</v>
      </c>
      <c r="E7" s="150">
        <v>4444.4709999999995</v>
      </c>
      <c r="F7" s="151" t="s">
        <v>56</v>
      </c>
      <c r="G7" s="151" t="s">
        <v>56</v>
      </c>
      <c r="H7" s="151" t="s">
        <v>56</v>
      </c>
      <c r="I7" s="151" t="s">
        <v>56</v>
      </c>
      <c r="J7" s="152" t="s">
        <v>56</v>
      </c>
      <c r="K7" s="150">
        <v>7.4567999999999994</v>
      </c>
      <c r="L7" s="151">
        <v>1.3192000000000002</v>
      </c>
      <c r="M7" s="151" t="s">
        <v>56</v>
      </c>
      <c r="N7" s="151" t="s">
        <v>56</v>
      </c>
      <c r="O7" s="151" t="s">
        <v>56</v>
      </c>
      <c r="P7" s="152" t="s">
        <v>56</v>
      </c>
      <c r="Q7" s="146">
        <v>9.7927999999999997</v>
      </c>
      <c r="R7" s="146">
        <v>7.4755000000000003</v>
      </c>
      <c r="S7" s="146" t="s">
        <v>56</v>
      </c>
      <c r="T7" s="146" t="s">
        <v>56</v>
      </c>
      <c r="U7" s="146" t="s">
        <v>56</v>
      </c>
      <c r="V7" s="146" t="s">
        <v>56</v>
      </c>
    </row>
    <row r="8" spans="1:22" s="139" customFormat="1" ht="12" thickBot="1" x14ac:dyDescent="0.3">
      <c r="A8" s="153" t="s">
        <v>17</v>
      </c>
      <c r="B8" s="154" t="s">
        <v>29</v>
      </c>
      <c r="C8" s="155">
        <v>5</v>
      </c>
      <c r="D8" s="156">
        <v>0.81</v>
      </c>
      <c r="E8" s="157">
        <v>3804.3425999999999</v>
      </c>
      <c r="F8" s="158" t="s">
        <v>56</v>
      </c>
      <c r="G8" s="158" t="s">
        <v>56</v>
      </c>
      <c r="H8" s="158" t="s">
        <v>56</v>
      </c>
      <c r="I8" s="158" t="s">
        <v>56</v>
      </c>
      <c r="J8" s="159" t="s">
        <v>56</v>
      </c>
      <c r="K8" s="157">
        <v>4.4026999999999994</v>
      </c>
      <c r="L8" s="158" t="s">
        <v>56</v>
      </c>
      <c r="M8" s="158" t="s">
        <v>56</v>
      </c>
      <c r="N8" s="158" t="s">
        <v>56</v>
      </c>
      <c r="O8" s="158" t="s">
        <v>56</v>
      </c>
      <c r="P8" s="159" t="s">
        <v>56</v>
      </c>
      <c r="Q8" s="146">
        <v>9.1231000000000009</v>
      </c>
      <c r="R8" s="146" t="s">
        <v>56</v>
      </c>
      <c r="S8" s="146" t="s">
        <v>56</v>
      </c>
      <c r="T8" s="146" t="s">
        <v>56</v>
      </c>
      <c r="U8" s="146" t="s">
        <v>56</v>
      </c>
      <c r="V8" s="146" t="s">
        <v>56</v>
      </c>
    </row>
    <row r="9" spans="1:22" s="139" customFormat="1" ht="12" thickTop="1" x14ac:dyDescent="0.2">
      <c r="A9" s="160"/>
      <c r="B9" s="160"/>
      <c r="C9" s="161">
        <f>SUM(C4:C8)</f>
        <v>26</v>
      </c>
      <c r="D9" s="162"/>
      <c r="E9" s="163"/>
      <c r="F9" s="163"/>
      <c r="G9" s="163"/>
      <c r="H9" s="163"/>
      <c r="I9" s="163"/>
      <c r="J9" s="163"/>
      <c r="K9" s="164"/>
      <c r="L9" s="164"/>
      <c r="M9" s="164"/>
    </row>
    <row r="11" spans="1:22" x14ac:dyDescent="0.25">
      <c r="Q11" s="166"/>
    </row>
  </sheetData>
  <mergeCells count="8">
    <mergeCell ref="Q2:V2"/>
    <mergeCell ref="A1:P1"/>
    <mergeCell ref="A2:A3"/>
    <mergeCell ref="B2:B3"/>
    <mergeCell ref="C2:C3"/>
    <mergeCell ref="D2:D3"/>
    <mergeCell ref="E2:J2"/>
    <mergeCell ref="K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E908-52D2-4E80-8782-D14D7B56D274}">
  <dimension ref="A1:AG29"/>
  <sheetViews>
    <sheetView tabSelected="1" workbookViewId="0">
      <selection activeCell="Q22" sqref="Q22"/>
    </sheetView>
  </sheetViews>
  <sheetFormatPr baseColWidth="10" defaultRowHeight="15" x14ac:dyDescent="0.25"/>
  <cols>
    <col min="1" max="1" width="11.28515625" style="167" customWidth="1"/>
    <col min="2" max="6" width="12.28515625" style="167" customWidth="1"/>
    <col min="7" max="12" width="11" style="167" customWidth="1"/>
    <col min="13" max="17" width="10.85546875" style="167" customWidth="1"/>
    <col min="18" max="22" width="11.7109375" style="167" customWidth="1"/>
    <col min="23" max="28" width="9.140625" style="167" customWidth="1"/>
    <col min="29" max="33" width="10" style="167" customWidth="1"/>
    <col min="34" max="16384" width="11.42578125" style="167"/>
  </cols>
  <sheetData>
    <row r="1" spans="1:33" ht="17.25" thickTop="1" thickBot="1" x14ac:dyDescent="0.3">
      <c r="A1" s="273" t="s">
        <v>30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5"/>
    </row>
    <row r="2" spans="1:33" ht="29.25" customHeight="1" thickTop="1" x14ac:dyDescent="0.25">
      <c r="A2" s="280" t="s">
        <v>0</v>
      </c>
      <c r="B2" s="280" t="s">
        <v>19</v>
      </c>
      <c r="C2" s="282" t="s">
        <v>20</v>
      </c>
      <c r="D2" s="284" t="s">
        <v>4</v>
      </c>
      <c r="E2" s="285"/>
      <c r="F2" s="285"/>
      <c r="G2" s="285"/>
      <c r="H2" s="285"/>
      <c r="I2" s="286"/>
      <c r="J2" s="284" t="s">
        <v>31</v>
      </c>
      <c r="K2" s="285"/>
      <c r="L2" s="285"/>
      <c r="M2" s="285"/>
      <c r="N2" s="285"/>
      <c r="O2" s="285"/>
      <c r="P2" s="286"/>
    </row>
    <row r="3" spans="1:33" s="174" customFormat="1" ht="33.75" customHeight="1" thickBot="1" x14ac:dyDescent="0.3">
      <c r="A3" s="281"/>
      <c r="B3" s="281"/>
      <c r="C3" s="283"/>
      <c r="D3" s="168" t="s">
        <v>6</v>
      </c>
      <c r="E3" s="169" t="s">
        <v>7</v>
      </c>
      <c r="F3" s="169" t="s">
        <v>8</v>
      </c>
      <c r="G3" s="169" t="s">
        <v>9</v>
      </c>
      <c r="H3" s="169" t="s">
        <v>10</v>
      </c>
      <c r="I3" s="170" t="s">
        <v>11</v>
      </c>
      <c r="J3" s="171" t="s">
        <v>6</v>
      </c>
      <c r="K3" s="172" t="s">
        <v>7</v>
      </c>
      <c r="L3" s="172" t="s">
        <v>8</v>
      </c>
      <c r="M3" s="172" t="s">
        <v>9</v>
      </c>
      <c r="N3" s="172" t="s">
        <v>10</v>
      </c>
      <c r="O3" s="172" t="s">
        <v>11</v>
      </c>
      <c r="P3" s="173" t="s">
        <v>12</v>
      </c>
    </row>
    <row r="4" spans="1:33" s="174" customFormat="1" ht="12" thickTop="1" x14ac:dyDescent="0.25">
      <c r="A4" s="175" t="s">
        <v>13</v>
      </c>
      <c r="B4" s="175" t="s">
        <v>25</v>
      </c>
      <c r="C4" s="176">
        <f>+'Precios Máximos'!C4</f>
        <v>2</v>
      </c>
      <c r="D4" s="177">
        <f>SUM('Anexo Pliego'!E3:E4)</f>
        <v>210</v>
      </c>
      <c r="E4" s="178">
        <f>SUM('Anexo Pliego'!F3:F4)</f>
        <v>240</v>
      </c>
      <c r="F4" s="178">
        <f>SUM('Anexo Pliego'!G3:G4)</f>
        <v>240</v>
      </c>
      <c r="G4" s="178">
        <f>SUM('Anexo Pliego'!H3:H4)</f>
        <v>250</v>
      </c>
      <c r="H4" s="178">
        <f>SUM('Anexo Pliego'!I3:I4)</f>
        <v>250</v>
      </c>
      <c r="I4" s="179">
        <f>SUM('Anexo Pliego'!J3:J4)</f>
        <v>919</v>
      </c>
      <c r="J4" s="180">
        <f>SUM('Anexo Pliego'!K3:K4)</f>
        <v>123694</v>
      </c>
      <c r="K4" s="181">
        <f>SUM('Anexo Pliego'!L3:L4)</f>
        <v>182689</v>
      </c>
      <c r="L4" s="181">
        <f>SUM('Anexo Pliego'!M3:M4)</f>
        <v>75000</v>
      </c>
      <c r="M4" s="181">
        <f>SUM('Anexo Pliego'!N3:N4)</f>
        <v>135900</v>
      </c>
      <c r="N4" s="181">
        <f>SUM('Anexo Pliego'!O3:O4)</f>
        <v>148214</v>
      </c>
      <c r="O4" s="181">
        <f>SUM('Anexo Pliego'!P3:P4)</f>
        <v>1183500</v>
      </c>
      <c r="P4" s="176">
        <f>SUM(J4:O4)</f>
        <v>1848997</v>
      </c>
    </row>
    <row r="5" spans="1:33" s="174" customFormat="1" ht="11.25" x14ac:dyDescent="0.25">
      <c r="A5" s="182" t="s">
        <v>14</v>
      </c>
      <c r="B5" s="182" t="s">
        <v>26</v>
      </c>
      <c r="C5" s="183">
        <f>+'Precios Máximos'!C5</f>
        <v>10</v>
      </c>
      <c r="D5" s="184">
        <f>SUM('Anexo Pliego'!E5:E14)</f>
        <v>794</v>
      </c>
      <c r="E5" s="185">
        <f>SUM('Anexo Pliego'!F5:F14)</f>
        <v>894</v>
      </c>
      <c r="F5" s="185">
        <f>SUM('Anexo Pliego'!G5:G14)</f>
        <v>1221</v>
      </c>
      <c r="G5" s="185">
        <f>SUM('Anexo Pliego'!H5:H14)</f>
        <v>0</v>
      </c>
      <c r="H5" s="185">
        <f>SUM('Anexo Pliego'!I5:I14)</f>
        <v>0</v>
      </c>
      <c r="I5" s="186">
        <f>SUM('Anexo Pliego'!J5:J14)</f>
        <v>0</v>
      </c>
      <c r="J5" s="187">
        <f>SUM('Anexo Pliego'!K5:K14)</f>
        <v>581153</v>
      </c>
      <c r="K5" s="188">
        <f>SUM('Anexo Pliego'!L5:L14)</f>
        <v>1173123</v>
      </c>
      <c r="L5" s="188">
        <f>SUM('Anexo Pliego'!M5:M14)</f>
        <v>1694718</v>
      </c>
      <c r="M5" s="188">
        <f>SUM('Anexo Pliego'!N5:N14)</f>
        <v>0</v>
      </c>
      <c r="N5" s="188">
        <f>SUM('Anexo Pliego'!O5:O14)</f>
        <v>0</v>
      </c>
      <c r="O5" s="188">
        <f>SUM('Anexo Pliego'!P5:P14)</f>
        <v>0</v>
      </c>
      <c r="P5" s="183">
        <f t="shared" ref="P5:P8" si="0">SUM(J5:O5)</f>
        <v>3448994</v>
      </c>
    </row>
    <row r="6" spans="1:33" s="174" customFormat="1" ht="11.25" x14ac:dyDescent="0.25">
      <c r="A6" s="182" t="s">
        <v>15</v>
      </c>
      <c r="B6" s="182" t="s">
        <v>27</v>
      </c>
      <c r="C6" s="183">
        <f>+'Precios Máximos'!C6</f>
        <v>5</v>
      </c>
      <c r="D6" s="184">
        <f>SUM('Anexo Pliego'!E15:E19)</f>
        <v>161.821</v>
      </c>
      <c r="E6" s="185">
        <f>SUM('Anexo Pliego'!F15:F19)</f>
        <v>161.821</v>
      </c>
      <c r="F6" s="185">
        <f>SUM('Anexo Pliego'!G15:G19)</f>
        <v>161.821</v>
      </c>
      <c r="G6" s="185">
        <f>SUM('Anexo Pliego'!H15:H19)</f>
        <v>0</v>
      </c>
      <c r="H6" s="185">
        <f>SUM('Anexo Pliego'!I15:I19)</f>
        <v>0</v>
      </c>
      <c r="I6" s="186">
        <f>SUM('Anexo Pliego'!J15:J19)</f>
        <v>0</v>
      </c>
      <c r="J6" s="187">
        <f>SUM('Anexo Pliego'!K15:K19)</f>
        <v>87368.88459999999</v>
      </c>
      <c r="K6" s="188">
        <f>SUM('Anexo Pliego'!L15:L19)</f>
        <v>223855.538</v>
      </c>
      <c r="L6" s="188">
        <f>SUM('Anexo Pliego'!M15:M19)</f>
        <v>343283.57739999995</v>
      </c>
      <c r="M6" s="188">
        <f>SUM('Anexo Pliego'!N15:N19)</f>
        <v>0</v>
      </c>
      <c r="N6" s="188">
        <f>SUM('Anexo Pliego'!O15:O19)</f>
        <v>0</v>
      </c>
      <c r="O6" s="188">
        <f>SUM('Anexo Pliego'!P15:P19)</f>
        <v>0</v>
      </c>
      <c r="P6" s="183">
        <f t="shared" si="0"/>
        <v>654508</v>
      </c>
    </row>
    <row r="7" spans="1:33" s="174" customFormat="1" ht="11.25" x14ac:dyDescent="0.25">
      <c r="A7" s="182" t="s">
        <v>16</v>
      </c>
      <c r="B7" s="182" t="s">
        <v>28</v>
      </c>
      <c r="C7" s="183">
        <f>+'Precios Máximos'!C7</f>
        <v>4</v>
      </c>
      <c r="D7" s="184">
        <f>+SUM('Anexo Pliego'!E20:E23)</f>
        <v>50.647999999999996</v>
      </c>
      <c r="E7" s="185">
        <f>+SUM('Anexo Pliego'!F20:F23)</f>
        <v>0</v>
      </c>
      <c r="F7" s="185">
        <f>+SUM('Anexo Pliego'!G20:G23)</f>
        <v>0</v>
      </c>
      <c r="G7" s="185">
        <f>+SUM('Anexo Pliego'!H20:H23)</f>
        <v>0</v>
      </c>
      <c r="H7" s="185">
        <f>+SUM('Anexo Pliego'!I20:I23)</f>
        <v>0</v>
      </c>
      <c r="I7" s="186">
        <f>+SUM('Anexo Pliego'!J20:J23)</f>
        <v>0</v>
      </c>
      <c r="J7" s="187">
        <f>+SUM('Anexo Pliego'!K20:K23)</f>
        <v>31688.6299</v>
      </c>
      <c r="K7" s="188">
        <f>+SUM('Anexo Pliego'!L20:L23)</f>
        <v>68077.3701</v>
      </c>
      <c r="L7" s="188">
        <f>+SUM('Anexo Pliego'!M20:M23)</f>
        <v>0</v>
      </c>
      <c r="M7" s="188">
        <f>+SUM('Anexo Pliego'!N20:N23)</f>
        <v>0</v>
      </c>
      <c r="N7" s="188">
        <f>+SUM('Anexo Pliego'!O20:O23)</f>
        <v>0</v>
      </c>
      <c r="O7" s="188">
        <f>+SUM('Anexo Pliego'!P20:P23)</f>
        <v>0</v>
      </c>
      <c r="P7" s="183">
        <f t="shared" si="0"/>
        <v>99766</v>
      </c>
    </row>
    <row r="8" spans="1:33" s="174" customFormat="1" ht="12" thickBot="1" x14ac:dyDescent="0.3">
      <c r="A8" s="189" t="s">
        <v>17</v>
      </c>
      <c r="B8" s="189" t="s">
        <v>29</v>
      </c>
      <c r="C8" s="190">
        <f>+'Precios Máximos'!C8</f>
        <v>5</v>
      </c>
      <c r="D8" s="191">
        <f>+SUM('Anexo Pliego'!E24:E28)</f>
        <v>14.450000000000001</v>
      </c>
      <c r="E8" s="192">
        <f>+SUM('Anexo Pliego'!F24:F28)</f>
        <v>0</v>
      </c>
      <c r="F8" s="192">
        <f>+SUM('Anexo Pliego'!G24:G28)</f>
        <v>0</v>
      </c>
      <c r="G8" s="192">
        <f>+SUM('Anexo Pliego'!H24:H28)</f>
        <v>0</v>
      </c>
      <c r="H8" s="192">
        <f>+SUM('Anexo Pliego'!I24:I28)</f>
        <v>0</v>
      </c>
      <c r="I8" s="193">
        <f>+SUM('Anexo Pliego'!J24:J28)</f>
        <v>0</v>
      </c>
      <c r="J8" s="194">
        <f>+SUM('Anexo Pliego'!K24:K28)</f>
        <v>6761</v>
      </c>
      <c r="K8" s="195">
        <f>+SUM('Anexo Pliego'!L24:L28)</f>
        <v>0</v>
      </c>
      <c r="L8" s="195">
        <f>+SUM('Anexo Pliego'!M24:M28)</f>
        <v>0</v>
      </c>
      <c r="M8" s="195">
        <f>+SUM('Anexo Pliego'!N24:N28)</f>
        <v>0</v>
      </c>
      <c r="N8" s="195">
        <f>+SUM('Anexo Pliego'!O24:O28)</f>
        <v>0</v>
      </c>
      <c r="O8" s="195">
        <f>+SUM('Anexo Pliego'!P24:P28)</f>
        <v>0</v>
      </c>
      <c r="P8" s="190">
        <f t="shared" si="0"/>
        <v>6761</v>
      </c>
    </row>
    <row r="9" spans="1:33" s="174" customFormat="1" ht="12" thickTop="1" x14ac:dyDescent="0.2">
      <c r="A9" s="196"/>
      <c r="B9" s="196"/>
      <c r="C9" s="197">
        <f>SUM(C4:C8)</f>
        <v>26</v>
      </c>
      <c r="D9" s="198">
        <f t="shared" ref="D9:O9" si="1">SUM(D4:D8)</f>
        <v>1230.9189999999999</v>
      </c>
      <c r="E9" s="198">
        <f t="shared" si="1"/>
        <v>1295.8209999999999</v>
      </c>
      <c r="F9" s="198">
        <f t="shared" si="1"/>
        <v>1622.8209999999999</v>
      </c>
      <c r="G9" s="198">
        <f t="shared" si="1"/>
        <v>250</v>
      </c>
      <c r="H9" s="198">
        <f t="shared" si="1"/>
        <v>250</v>
      </c>
      <c r="I9" s="198">
        <f t="shared" si="1"/>
        <v>919</v>
      </c>
      <c r="J9" s="199">
        <f t="shared" si="1"/>
        <v>830665.51450000005</v>
      </c>
      <c r="K9" s="199">
        <f t="shared" si="1"/>
        <v>1647744.9080999999</v>
      </c>
      <c r="L9" s="199">
        <f t="shared" si="1"/>
        <v>2113001.5773999998</v>
      </c>
      <c r="M9" s="199">
        <f t="shared" si="1"/>
        <v>135900</v>
      </c>
      <c r="N9" s="199">
        <f t="shared" si="1"/>
        <v>148214</v>
      </c>
      <c r="O9" s="199">
        <f t="shared" si="1"/>
        <v>1183500</v>
      </c>
      <c r="P9" s="199">
        <f>SUM(J9:O9)</f>
        <v>6059026</v>
      </c>
    </row>
    <row r="10" spans="1:33" s="174" customFormat="1" ht="25.5" customHeight="1" thickBot="1" x14ac:dyDescent="0.25">
      <c r="A10" s="196"/>
      <c r="B10" s="196"/>
      <c r="C10" s="196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2"/>
      <c r="AD10" s="202"/>
      <c r="AE10" s="202"/>
      <c r="AF10" s="202"/>
      <c r="AG10" s="202"/>
    </row>
    <row r="11" spans="1:33" ht="38.25" customHeight="1" thickTop="1" x14ac:dyDescent="0.25">
      <c r="A11" s="270" t="s">
        <v>32</v>
      </c>
      <c r="B11" s="271"/>
      <c r="C11" s="271"/>
      <c r="D11" s="271"/>
      <c r="E11" s="271"/>
      <c r="F11" s="271"/>
      <c r="G11" s="271"/>
      <c r="H11" s="272"/>
    </row>
    <row r="12" spans="1:33" ht="15.75" thickBot="1" x14ac:dyDescent="0.3">
      <c r="A12" s="203" t="s">
        <v>0</v>
      </c>
      <c r="B12" s="203" t="s">
        <v>19</v>
      </c>
      <c r="C12" s="203" t="s">
        <v>6</v>
      </c>
      <c r="D12" s="203" t="s">
        <v>7</v>
      </c>
      <c r="E12" s="203" t="s">
        <v>8</v>
      </c>
      <c r="F12" s="203" t="s">
        <v>9</v>
      </c>
      <c r="G12" s="203" t="s">
        <v>10</v>
      </c>
      <c r="H12" s="204" t="s">
        <v>11</v>
      </c>
    </row>
    <row r="13" spans="1:33" ht="16.5" thickTop="1" thickBot="1" x14ac:dyDescent="0.3">
      <c r="A13" s="175" t="s">
        <v>13</v>
      </c>
      <c r="B13" s="205" t="s">
        <v>25</v>
      </c>
      <c r="C13" s="177">
        <v>0</v>
      </c>
      <c r="D13" s="178">
        <v>0</v>
      </c>
      <c r="E13" s="178">
        <v>0</v>
      </c>
      <c r="F13" s="206">
        <v>0</v>
      </c>
      <c r="G13" s="206">
        <v>0</v>
      </c>
      <c r="H13" s="207">
        <v>0</v>
      </c>
    </row>
    <row r="14" spans="1:33" ht="15.75" thickTop="1" x14ac:dyDescent="0.25">
      <c r="A14" s="182" t="s">
        <v>14</v>
      </c>
      <c r="B14" s="208" t="s">
        <v>26</v>
      </c>
      <c r="C14" s="184">
        <v>0</v>
      </c>
      <c r="D14" s="185">
        <v>0</v>
      </c>
      <c r="E14" s="186">
        <v>0</v>
      </c>
      <c r="F14" s="209"/>
      <c r="G14" s="209"/>
      <c r="H14" s="209"/>
    </row>
    <row r="15" spans="1:33" ht="15.75" thickBot="1" x14ac:dyDescent="0.3">
      <c r="A15" s="182" t="s">
        <v>15</v>
      </c>
      <c r="B15" s="208" t="s">
        <v>27</v>
      </c>
      <c r="C15" s="184">
        <v>0</v>
      </c>
      <c r="D15" s="185">
        <v>0</v>
      </c>
      <c r="E15" s="193">
        <v>0</v>
      </c>
      <c r="F15" s="209"/>
      <c r="G15" s="209"/>
      <c r="H15" s="209"/>
    </row>
    <row r="16" spans="1:33" ht="16.5" thickTop="1" thickBot="1" x14ac:dyDescent="0.3">
      <c r="A16" s="182" t="s">
        <v>16</v>
      </c>
      <c r="B16" s="208" t="s">
        <v>28</v>
      </c>
      <c r="C16" s="184">
        <v>0</v>
      </c>
      <c r="D16" s="210">
        <v>0</v>
      </c>
      <c r="E16" s="211"/>
      <c r="F16" s="209"/>
      <c r="G16" s="209"/>
      <c r="H16" s="209"/>
    </row>
    <row r="17" spans="1:19" ht="16.5" thickTop="1" thickBot="1" x14ac:dyDescent="0.3">
      <c r="A17" s="212" t="s">
        <v>17</v>
      </c>
      <c r="B17" s="213" t="s">
        <v>29</v>
      </c>
      <c r="C17" s="214">
        <v>0</v>
      </c>
      <c r="D17" s="211"/>
      <c r="E17" s="209"/>
      <c r="F17" s="209"/>
      <c r="G17" s="209"/>
      <c r="H17" s="209"/>
    </row>
    <row r="18" spans="1:19" ht="29.25" customHeight="1" thickTop="1" thickBot="1" x14ac:dyDescent="0.3">
      <c r="A18" s="215"/>
      <c r="B18" s="196"/>
      <c r="C18" s="216"/>
      <c r="D18" s="198"/>
      <c r="E18" s="198"/>
      <c r="F18" s="198"/>
      <c r="G18" s="198"/>
      <c r="H18" s="198"/>
      <c r="I18" s="198"/>
    </row>
    <row r="19" spans="1:19" ht="16.5" customHeight="1" thickTop="1" thickBot="1" x14ac:dyDescent="0.3">
      <c r="A19" s="273" t="s">
        <v>33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/>
    </row>
    <row r="20" spans="1:19" ht="17.25" thickTop="1" thickBot="1" x14ac:dyDescent="0.3">
      <c r="A20" s="276" t="s">
        <v>0</v>
      </c>
      <c r="B20" s="278" t="s">
        <v>19</v>
      </c>
      <c r="C20" s="273" t="s">
        <v>34</v>
      </c>
      <c r="D20" s="274"/>
      <c r="E20" s="274"/>
      <c r="F20" s="274"/>
      <c r="G20" s="274"/>
      <c r="H20" s="274"/>
      <c r="I20" s="274"/>
      <c r="J20" s="275"/>
      <c r="K20" s="273" t="s">
        <v>35</v>
      </c>
      <c r="L20" s="274"/>
      <c r="M20" s="274"/>
      <c r="N20" s="274"/>
      <c r="O20" s="274"/>
      <c r="P20" s="274"/>
      <c r="Q20" s="274"/>
      <c r="R20" s="275"/>
    </row>
    <row r="21" spans="1:19" ht="69" thickTop="1" thickBot="1" x14ac:dyDescent="0.3">
      <c r="A21" s="277"/>
      <c r="B21" s="279"/>
      <c r="C21" s="217" t="s">
        <v>36</v>
      </c>
      <c r="D21" s="218" t="s">
        <v>37</v>
      </c>
      <c r="E21" s="218" t="s">
        <v>38</v>
      </c>
      <c r="F21" s="218" t="s">
        <v>39</v>
      </c>
      <c r="G21" s="218" t="s">
        <v>40</v>
      </c>
      <c r="H21" s="218" t="s">
        <v>41</v>
      </c>
      <c r="I21" s="218" t="s">
        <v>42</v>
      </c>
      <c r="J21" s="219" t="s">
        <v>43</v>
      </c>
      <c r="K21" s="217" t="s">
        <v>36</v>
      </c>
      <c r="L21" s="218" t="s">
        <v>44</v>
      </c>
      <c r="M21" s="218" t="s">
        <v>38</v>
      </c>
      <c r="N21" s="218" t="s">
        <v>39</v>
      </c>
      <c r="O21" s="218" t="s">
        <v>40</v>
      </c>
      <c r="P21" s="218" t="s">
        <v>41</v>
      </c>
      <c r="Q21" s="218" t="s">
        <v>42</v>
      </c>
      <c r="R21" s="219" t="s">
        <v>43</v>
      </c>
      <c r="S21" s="220"/>
    </row>
    <row r="22" spans="1:19" ht="15.75" thickTop="1" x14ac:dyDescent="0.25">
      <c r="A22" s="221" t="s">
        <v>13</v>
      </c>
      <c r="B22" s="222" t="s">
        <v>25</v>
      </c>
      <c r="C22" s="223">
        <f>SUMPRODUCT(D4:I4,'Precios Máximos'!E4:J4)/100</f>
        <v>29537.791013000002</v>
      </c>
      <c r="D22" s="224">
        <f>+SUMPRODUCT(J4:O4,'Precios Máximos'!K4:P4)/100</f>
        <v>11487.543479</v>
      </c>
      <c r="E22" s="224">
        <f>SUMPRODUCT(J4:O4,'Precios Máximos'!Q4:V4)/100</f>
        <v>136414.036016</v>
      </c>
      <c r="F22" s="224">
        <f>SUM(C22:E22)*0.051127</f>
        <v>9071.9426959625162</v>
      </c>
      <c r="G22" s="224">
        <f>'Precios Máximos'!C4*'Precios Máximos'!D4*12</f>
        <v>1803.12</v>
      </c>
      <c r="H22" s="224">
        <f>SUM(C22:G22)</f>
        <v>188314.43320396252</v>
      </c>
      <c r="I22" s="224">
        <f>H22*0.21</f>
        <v>39546.03097283213</v>
      </c>
      <c r="J22" s="225">
        <f>SUM(H22:I22)</f>
        <v>227860.46417679463</v>
      </c>
      <c r="K22" s="223">
        <f>C22</f>
        <v>29537.791013000002</v>
      </c>
      <c r="L22" s="223">
        <f>+D22</f>
        <v>11487.543479</v>
      </c>
      <c r="M22" s="243">
        <f>(SUMPRODUCT(J4:O4,C13:H13)/100)</f>
        <v>0</v>
      </c>
      <c r="N22" s="224">
        <f>SUM(K22:M22)*0.051127</f>
        <v>2097.5022765724839</v>
      </c>
      <c r="O22" s="224">
        <f>G22</f>
        <v>1803.12</v>
      </c>
      <c r="P22" s="224">
        <f>SUM(K22:O22)</f>
        <v>44925.956768572491</v>
      </c>
      <c r="Q22" s="224">
        <f>P22*0.21</f>
        <v>9434.4509214002228</v>
      </c>
      <c r="R22" s="226">
        <f>SUM(P22:Q22)</f>
        <v>54360.407689972715</v>
      </c>
      <c r="S22" s="227"/>
    </row>
    <row r="23" spans="1:19" x14ac:dyDescent="0.25">
      <c r="A23" s="228" t="s">
        <v>14</v>
      </c>
      <c r="B23" s="229" t="s">
        <v>26</v>
      </c>
      <c r="C23" s="230">
        <f>SUMPRODUCT(D5:I5,'Precios Máximos'!E5:J5)/100</f>
        <v>89823.409109</v>
      </c>
      <c r="D23" s="231">
        <f>+SUMPRODUCT(J5:O5,'Precios Máximos'!K5:P5)/100</f>
        <v>36520.112987</v>
      </c>
      <c r="E23" s="231">
        <f>SUMPRODUCT(J5:O5,'Precios Máximos'!Q5:V5)/100</f>
        <v>264228.18741300004</v>
      </c>
      <c r="F23" s="231">
        <f>SUM(C23:E23)*0.051127</f>
        <v>19968.759792066645</v>
      </c>
      <c r="G23" s="231">
        <f>'Precios Máximos'!C5*'Precios Máximos'!D5*12</f>
        <v>3606</v>
      </c>
      <c r="H23" s="231">
        <f>SUM(C23:G23)</f>
        <v>414146.46930106671</v>
      </c>
      <c r="I23" s="231">
        <f>H23*0.21</f>
        <v>86970.758553224005</v>
      </c>
      <c r="J23" s="232">
        <f>SUM(H23:I23)</f>
        <v>501117.22785429074</v>
      </c>
      <c r="K23" s="230">
        <f>C23</f>
        <v>89823.409109</v>
      </c>
      <c r="L23" s="230">
        <f t="shared" ref="L23:L26" si="2">+D23</f>
        <v>36520.112987</v>
      </c>
      <c r="M23" s="244">
        <f>(SUMPRODUCT(J5:O5,C14:H14)/100)</f>
        <v>0</v>
      </c>
      <c r="N23" s="231">
        <f>SUM(K23:M23)*0.051127</f>
        <v>6459.5652542021917</v>
      </c>
      <c r="O23" s="231">
        <f>G23</f>
        <v>3606</v>
      </c>
      <c r="P23" s="231">
        <f>SUM(K23:O23)</f>
        <v>136409.0873502022</v>
      </c>
      <c r="Q23" s="231">
        <f>P23*0.21</f>
        <v>28645.908343542462</v>
      </c>
      <c r="R23" s="232">
        <f>SUM(P23:Q23)</f>
        <v>165054.99569374466</v>
      </c>
    </row>
    <row r="24" spans="1:19" x14ac:dyDescent="0.25">
      <c r="A24" s="228" t="s">
        <v>15</v>
      </c>
      <c r="B24" s="229" t="s">
        <v>27</v>
      </c>
      <c r="C24" s="230">
        <f>SUMPRODUCT(D6:I6,'Precios Máximos'!E6:J6)/100</f>
        <v>13181.577799169998</v>
      </c>
      <c r="D24" s="231">
        <f>+SUMPRODUCT(J6:O6,'Precios Máximos'!K6:P6)/100</f>
        <v>6057.3327096731982</v>
      </c>
      <c r="E24" s="231">
        <f>SUMPRODUCT(J6:O6,'Precios Máximos'!Q6:V6)/100</f>
        <v>53356.019780006594</v>
      </c>
      <c r="F24" s="231">
        <f>SUM(C24:E24)*0.051127</f>
        <v>3711.5610008780232</v>
      </c>
      <c r="G24" s="231">
        <f>'Precios Máximos'!C6*'Precios Máximos'!D6*12</f>
        <v>658.80000000000007</v>
      </c>
      <c r="H24" s="231">
        <f>SUM(C24:G24)</f>
        <v>76965.291289727815</v>
      </c>
      <c r="I24" s="231">
        <f>H24*0.21</f>
        <v>16162.71117084284</v>
      </c>
      <c r="J24" s="232">
        <f>SUM(H24:I24)</f>
        <v>93128.002460570657</v>
      </c>
      <c r="K24" s="230">
        <f>C24</f>
        <v>13181.577799169998</v>
      </c>
      <c r="L24" s="230">
        <f t="shared" si="2"/>
        <v>6057.3327096731982</v>
      </c>
      <c r="M24" s="244">
        <f>(SUMPRODUCT(J6:O6,C15:H15)/100)</f>
        <v>0</v>
      </c>
      <c r="N24" s="231">
        <f>SUM(K24:M24)*0.051127</f>
        <v>983.62777758562606</v>
      </c>
      <c r="O24" s="231">
        <f>G24</f>
        <v>658.80000000000007</v>
      </c>
      <c r="P24" s="231">
        <f>SUM(K24:O24)</f>
        <v>20881.338286428821</v>
      </c>
      <c r="Q24" s="231">
        <f>P24*0.21</f>
        <v>4385.0810401500521</v>
      </c>
      <c r="R24" s="232">
        <f>SUM(P24:Q24)</f>
        <v>25266.419326578874</v>
      </c>
    </row>
    <row r="25" spans="1:19" x14ac:dyDescent="0.25">
      <c r="A25" s="228" t="s">
        <v>16</v>
      </c>
      <c r="B25" s="229" t="s">
        <v>28</v>
      </c>
      <c r="C25" s="230">
        <f>SUMPRODUCT(D7:I7,'Precios Máximos'!E7:J7)/100</f>
        <v>2251.0356720799996</v>
      </c>
      <c r="D25" s="231">
        <f>+SUMPRODUCT(J7:O7,'Precios Máximos'!K7:P7)/100</f>
        <v>3261.0344207424</v>
      </c>
      <c r="E25" s="231">
        <f>SUMPRODUCT(J7:O7,'Precios Máximos'!Q7:V7)/100</f>
        <v>8192.3279506727013</v>
      </c>
      <c r="F25" s="231">
        <f>SUM(C25:E25)*0.051127</f>
        <v>700.66475876977404</v>
      </c>
      <c r="G25" s="231">
        <f>'Precios Máximos'!C7*'Precios Máximos'!D7*12</f>
        <v>130.56</v>
      </c>
      <c r="H25" s="231">
        <f>SUM(C25:G25)</f>
        <v>14535.622802264874</v>
      </c>
      <c r="I25" s="231">
        <f>H25*0.21</f>
        <v>3052.4807884756233</v>
      </c>
      <c r="J25" s="232">
        <f>SUM(H25:I25)</f>
        <v>17588.103590740498</v>
      </c>
      <c r="K25" s="230">
        <f>C25</f>
        <v>2251.0356720799996</v>
      </c>
      <c r="L25" s="230">
        <f t="shared" si="2"/>
        <v>3261.0344207424</v>
      </c>
      <c r="M25" s="244">
        <f>(SUMPRODUCT(J7:O7,C16:H16)/100)</f>
        <v>0</v>
      </c>
      <c r="N25" s="231">
        <f>SUM(K25:M25)*0.051127</f>
        <v>281.81560763573083</v>
      </c>
      <c r="O25" s="231">
        <f>G25</f>
        <v>130.56</v>
      </c>
      <c r="P25" s="231">
        <f>SUM(K25:O25)</f>
        <v>5924.4457004581309</v>
      </c>
      <c r="Q25" s="231">
        <f>P25*0.21</f>
        <v>1244.1335970962075</v>
      </c>
      <c r="R25" s="232">
        <f>SUM(P25:Q25)</f>
        <v>7168.5792975543382</v>
      </c>
    </row>
    <row r="26" spans="1:19" ht="15.75" thickBot="1" x14ac:dyDescent="0.3">
      <c r="A26" s="233" t="s">
        <v>17</v>
      </c>
      <c r="B26" s="234" t="s">
        <v>29</v>
      </c>
      <c r="C26" s="235">
        <f>SUMPRODUCT(D8:I8,'Precios Máximos'!E8:J8)/100</f>
        <v>549.72750570000005</v>
      </c>
      <c r="D26" s="236">
        <f>+SUMPRODUCT(J8:O8,'Precios Máximos'!K8:P8)/100</f>
        <v>297.66654699999998</v>
      </c>
      <c r="E26" s="236">
        <f>SUMPRODUCT(J8:O8,'Precios Máximos'!Q8:V8)/100</f>
        <v>616.81279100000006</v>
      </c>
      <c r="F26" s="236">
        <f>SUM(C26:E26)*0.051127</f>
        <v>74.860503297849903</v>
      </c>
      <c r="G26" s="236">
        <f>'Precios Máximos'!C8*'Precios Máximos'!D8*12</f>
        <v>48.600000000000009</v>
      </c>
      <c r="H26" s="236">
        <f>SUM(C26:G26)</f>
        <v>1587.6673469978498</v>
      </c>
      <c r="I26" s="236">
        <f>H26*0.21</f>
        <v>333.41014286954845</v>
      </c>
      <c r="J26" s="237">
        <f>SUM(H26:I26)</f>
        <v>1921.0774898673983</v>
      </c>
      <c r="K26" s="235">
        <f>C26</f>
        <v>549.72750570000005</v>
      </c>
      <c r="L26" s="235">
        <f t="shared" si="2"/>
        <v>297.66654699999998</v>
      </c>
      <c r="M26" s="245">
        <f>(SUMPRODUCT(J8:O8,C17:H17)/100)</f>
        <v>0</v>
      </c>
      <c r="N26" s="236">
        <f>SUM(K26:M26)*0.051127</f>
        <v>43.324715732392896</v>
      </c>
      <c r="O26" s="236">
        <f>G26</f>
        <v>48.600000000000009</v>
      </c>
      <c r="P26" s="236">
        <f>SUM(K26:O26)</f>
        <v>939.31876843239286</v>
      </c>
      <c r="Q26" s="236">
        <f>P26*0.21</f>
        <v>197.25694137080248</v>
      </c>
      <c r="R26" s="237">
        <f>SUM(P26:Q26)</f>
        <v>1136.5757098031954</v>
      </c>
    </row>
    <row r="27" spans="1:19" ht="15.75" thickTop="1" x14ac:dyDescent="0.25">
      <c r="A27" s="238"/>
      <c r="B27" s="238"/>
      <c r="C27" s="239"/>
      <c r="D27" s="239"/>
      <c r="G27" s="240" t="s">
        <v>45</v>
      </c>
      <c r="H27" s="241">
        <f>+SUM(H22:H26)</f>
        <v>695549.48394401977</v>
      </c>
      <c r="J27" s="241">
        <f>SUM(J22:J26)</f>
        <v>841614.87557226385</v>
      </c>
      <c r="K27" s="239"/>
      <c r="L27" s="239"/>
      <c r="M27" s="239"/>
      <c r="O27" s="240" t="s">
        <v>46</v>
      </c>
      <c r="P27" s="241">
        <f>+SUM(P22:P26)</f>
        <v>209080.14687409406</v>
      </c>
      <c r="R27" s="242">
        <f>SUM(R22:R26)</f>
        <v>252986.97771765379</v>
      </c>
    </row>
    <row r="28" spans="1:19" x14ac:dyDescent="0.25">
      <c r="G28" s="240" t="s">
        <v>47</v>
      </c>
      <c r="H28" s="197">
        <v>3</v>
      </c>
      <c r="J28" s="197">
        <v>3</v>
      </c>
      <c r="O28" s="240" t="s">
        <v>47</v>
      </c>
      <c r="P28" s="197">
        <v>3</v>
      </c>
      <c r="R28" s="197">
        <v>3</v>
      </c>
    </row>
    <row r="29" spans="1:19" x14ac:dyDescent="0.25">
      <c r="G29" s="240" t="s">
        <v>48</v>
      </c>
      <c r="H29" s="241">
        <f>+H27*H28</f>
        <v>2086648.4518320593</v>
      </c>
      <c r="J29" s="241">
        <f>+J27*J28</f>
        <v>2524844.6267167917</v>
      </c>
      <c r="O29" s="240" t="s">
        <v>49</v>
      </c>
      <c r="P29" s="241">
        <f>+P27*P28</f>
        <v>627240.44062228221</v>
      </c>
      <c r="R29" s="241">
        <f>+R27*R28</f>
        <v>758960.93315296131</v>
      </c>
    </row>
  </sheetData>
  <mergeCells count="12">
    <mergeCell ref="A1:P1"/>
    <mergeCell ref="A2:A3"/>
    <mergeCell ref="B2:B3"/>
    <mergeCell ref="C2:C3"/>
    <mergeCell ref="D2:I2"/>
    <mergeCell ref="J2:P2"/>
    <mergeCell ref="A11:H11"/>
    <mergeCell ref="A19:R19"/>
    <mergeCell ref="A20:A21"/>
    <mergeCell ref="B20:B21"/>
    <mergeCell ref="C20:J20"/>
    <mergeCell ref="K20:R20"/>
  </mergeCells>
  <conditionalFormatting sqref="R27">
    <cfRule type="cellIs" dxfId="1" priority="1" operator="greaterThan">
      <formula>$J$27</formula>
    </cfRule>
    <cfRule type="cellIs" dxfId="0" priority="2" operator="lessThanOrEqual">
      <formula>$J$27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Pliego</vt:lpstr>
      <vt:lpstr>Precios Máximos</vt:lpstr>
      <vt:lpstr>Cálculo 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Velasco</dc:creator>
  <cp:lastModifiedBy>Ignacio Velasco</cp:lastModifiedBy>
  <dcterms:created xsi:type="dcterms:W3CDTF">2018-09-24T07:35:27Z</dcterms:created>
  <dcterms:modified xsi:type="dcterms:W3CDTF">2018-09-24T07:59:47Z</dcterms:modified>
</cp:coreProperties>
</file>