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\006-CONTRATOS ANUALES\001-SUMINISTRO ELÉCTRICO\PLIEGO 2023\"/>
    </mc:Choice>
  </mc:AlternateContent>
  <xr:revisionPtr revIDLastSave="0" documentId="13_ncr:1_{8E960FA5-3E43-4018-80A0-96529CBB6B41}" xr6:coauthVersionLast="47" xr6:coauthVersionMax="47" xr10:uidLastSave="{00000000-0000-0000-0000-000000000000}"/>
  <bookViews>
    <workbookView xWindow="-120" yWindow="-120" windowWidth="29040" windowHeight="17790" activeTab="2" xr2:uid="{D256BA6C-8E56-48FE-8EA4-BBAC64FD8E89}"/>
  </bookViews>
  <sheets>
    <sheet name="Anexo Pliego" sheetId="4" r:id="rId1"/>
    <sheet name="Precios Máximos" sheetId="2" r:id="rId2"/>
    <sheet name="Cálculo Oferta" sheetId="3" r:id="rId3"/>
  </sheets>
  <definedNames>
    <definedName name="_xlnm._FilterDatabase" localSheetId="0" hidden="1">'Anexo Pliego'!$A$2:$R$2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F20" i="3"/>
  <c r="F21" i="3"/>
  <c r="P33" i="4"/>
  <c r="O33" i="4"/>
  <c r="N33" i="4"/>
  <c r="M33" i="4"/>
  <c r="L33" i="4"/>
  <c r="K33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33" i="4" s="1"/>
  <c r="J33" i="4"/>
  <c r="E33" i="4"/>
  <c r="F33" i="4"/>
  <c r="G33" i="4"/>
  <c r="H33" i="4"/>
  <c r="I33" i="4"/>
  <c r="H21" i="3" l="1"/>
  <c r="H20" i="3"/>
  <c r="H19" i="3"/>
  <c r="B7" i="3" l="1"/>
  <c r="B14" i="3" s="1"/>
  <c r="B21" i="3" s="1"/>
  <c r="B6" i="3"/>
  <c r="B13" i="3" s="1"/>
  <c r="B20" i="3" s="1"/>
  <c r="B5" i="3"/>
  <c r="B12" i="3" s="1"/>
  <c r="B19" i="3" s="1"/>
  <c r="P7" i="3"/>
  <c r="J7" i="3"/>
  <c r="I7" i="3"/>
  <c r="H7" i="3"/>
  <c r="G7" i="3"/>
  <c r="F7" i="3"/>
  <c r="E7" i="3"/>
  <c r="J5" i="3"/>
  <c r="I5" i="3"/>
  <c r="H5" i="3"/>
  <c r="G5" i="3"/>
  <c r="F5" i="3"/>
  <c r="J6" i="3"/>
  <c r="I6" i="3"/>
  <c r="H6" i="3"/>
  <c r="G6" i="3"/>
  <c r="F6" i="3"/>
  <c r="E6" i="3"/>
  <c r="E5" i="3"/>
  <c r="D19" i="3" l="1"/>
  <c r="D21" i="3"/>
  <c r="D20" i="3"/>
  <c r="D7" i="2"/>
  <c r="D6" i="2"/>
  <c r="D5" i="2"/>
  <c r="C7" i="2"/>
  <c r="C6" i="2"/>
  <c r="C5" i="2"/>
  <c r="O7" i="3"/>
  <c r="N7" i="3"/>
  <c r="L7" i="3"/>
  <c r="N6" i="3"/>
  <c r="L6" i="3"/>
  <c r="N5" i="3"/>
  <c r="L5" i="3"/>
  <c r="C5" i="3" l="1"/>
  <c r="C12" i="3" s="1"/>
  <c r="C19" i="3" s="1"/>
  <c r="C6" i="3"/>
  <c r="C13" i="3" s="1"/>
  <c r="C20" i="3" s="1"/>
  <c r="C7" i="3"/>
  <c r="C14" i="3" s="1"/>
  <c r="C21" i="3" s="1"/>
  <c r="K7" i="3"/>
  <c r="M7" i="3"/>
  <c r="K5" i="3"/>
  <c r="M5" i="3"/>
  <c r="O5" i="3"/>
  <c r="K6" i="3"/>
  <c r="M6" i="3"/>
  <c r="O6" i="3"/>
  <c r="P6" i="3" l="1"/>
  <c r="N20" i="3" s="1"/>
  <c r="P5" i="3"/>
  <c r="N19" i="3" s="1"/>
  <c r="N21" i="3"/>
  <c r="E21" i="3"/>
  <c r="E19" i="3" l="1"/>
  <c r="E20" i="3"/>
  <c r="P21" i="3"/>
  <c r="P19" i="3"/>
  <c r="D7" i="3"/>
  <c r="D6" i="3"/>
  <c r="D5" i="3"/>
  <c r="D8" i="2"/>
  <c r="P20" i="3"/>
  <c r="O8" i="3"/>
  <c r="N8" i="3"/>
  <c r="M8" i="3"/>
  <c r="J8" i="3"/>
  <c r="I8" i="3"/>
  <c r="G8" i="3"/>
  <c r="F8" i="3"/>
  <c r="E8" i="3" l="1"/>
  <c r="L20" i="3"/>
  <c r="L21" i="3"/>
  <c r="D8" i="3"/>
  <c r="H8" i="3"/>
  <c r="L8" i="3"/>
  <c r="P8" i="3"/>
  <c r="K8" i="3"/>
  <c r="M20" i="3"/>
  <c r="Q6" i="3"/>
  <c r="M21" i="3"/>
  <c r="Q7" i="3"/>
  <c r="L19" i="3" l="1"/>
  <c r="Q8" i="3"/>
  <c r="Q5" i="3"/>
  <c r="M19" i="3"/>
  <c r="O20" i="3"/>
  <c r="Q20" i="3" s="1"/>
  <c r="O21" i="3"/>
  <c r="Q21" i="3" s="1"/>
  <c r="G20" i="3"/>
  <c r="I20" i="3" s="1"/>
  <c r="G21" i="3"/>
  <c r="I21" i="3" s="1"/>
  <c r="G19" i="3" l="1"/>
  <c r="J20" i="3"/>
  <c r="K20" i="3" s="1"/>
  <c r="R20" i="3"/>
  <c r="S20" i="3" s="1"/>
  <c r="O19" i="3"/>
  <c r="Q19" i="3" s="1"/>
  <c r="J21" i="3"/>
  <c r="K21" i="3" s="1"/>
  <c r="R21" i="3"/>
  <c r="S21" i="3" s="1"/>
  <c r="I19" i="3" l="1"/>
  <c r="I22" i="3" s="1"/>
  <c r="I26" i="3" s="1"/>
  <c r="J19" i="3"/>
  <c r="K19" i="3" s="1"/>
  <c r="K22" i="3" s="1"/>
  <c r="K24" i="3" s="1"/>
  <c r="Q22" i="3"/>
  <c r="Q24" i="3" s="1"/>
  <c r="R19" i="3"/>
  <c r="S19" i="3" s="1"/>
  <c r="S22" i="3" s="1"/>
  <c r="S24" i="3" s="1"/>
  <c r="I24" i="3" l="1"/>
</calcChain>
</file>

<file path=xl/sharedStrings.xml><?xml version="1.0" encoding="utf-8"?>
<sst xmlns="http://schemas.openxmlformats.org/spreadsheetml/2006/main" count="198" uniqueCount="114">
  <si>
    <t>Bloque</t>
  </si>
  <si>
    <t>Potencias Contratadas
(kW)</t>
  </si>
  <si>
    <t>P1</t>
  </si>
  <si>
    <t>P2</t>
  </si>
  <si>
    <t>P3</t>
  </si>
  <si>
    <t>P4</t>
  </si>
  <si>
    <t>P5</t>
  </si>
  <si>
    <t>P6</t>
  </si>
  <si>
    <t>Total</t>
  </si>
  <si>
    <t>Bloque 1</t>
  </si>
  <si>
    <t>Bloque 2</t>
  </si>
  <si>
    <t>Bloque 3</t>
  </si>
  <si>
    <t>TÉRMINOS REGULADOS APLICADOS</t>
  </si>
  <si>
    <t>TA</t>
  </si>
  <si>
    <t>Nº PS</t>
  </si>
  <si>
    <t>DATOS GLOBALES POR BLOQUES</t>
  </si>
  <si>
    <t>Consumos Previstos
(kWh/año)</t>
  </si>
  <si>
    <t>Importe Total Contrato</t>
  </si>
  <si>
    <t>Precios Máximos</t>
  </si>
  <si>
    <t>Precios Oferta</t>
  </si>
  <si>
    <t>(C)
Importe Término Energía Pura
(€)</t>
  </si>
  <si>
    <t>(D)
5,1177% (A+B+C)
Impuesto Eléctrico
(€)</t>
  </si>
  <si>
    <t>(E)
Alquileres Equipos Medida (12 Meses)
(€)</t>
  </si>
  <si>
    <t>(F)
(A+B+C+D+E)
Importe Total sin IVA
(€)</t>
  </si>
  <si>
    <t>(G)
21%(F)
IVA
(€)</t>
  </si>
  <si>
    <t>(H)
(F+G)
Importe Total con IVA
(€)</t>
  </si>
  <si>
    <t>IMPORTE ANUAL DEL CONTRATO</t>
  </si>
  <si>
    <t>IMPORTE OFERTA ANUAL</t>
  </si>
  <si>
    <t>Nº AÑOS CONTRATO</t>
  </si>
  <si>
    <t>IMPORTE TOTAL DEL CONTRATO</t>
  </si>
  <si>
    <t>IMPORTE TOTAL OFERTADO</t>
  </si>
  <si>
    <t>C/ PORTO PESQUEIRO, 1 VIGO</t>
  </si>
  <si>
    <t>C/ LUGAR MUELLE DE TRASATLANTICOS, 8100 VIGO</t>
  </si>
  <si>
    <t xml:space="preserve"> MUELLE DE BOUZAS, 9999 VIGO</t>
  </si>
  <si>
    <t>C/ MUELLE COMERCIAL, 1, Bajo VIGO</t>
  </si>
  <si>
    <t>Avda BEIRAMAR, 71 VIGO</t>
  </si>
  <si>
    <t>C/ PORTO PESQUEIRO, 8300 VIGO</t>
  </si>
  <si>
    <t xml:space="preserve"> MUELLE DE BOUZAS, 9010 VIGO</t>
  </si>
  <si>
    <t>C/ MUELLE AREAL, 8, Bajo VIGO</t>
  </si>
  <si>
    <t xml:space="preserve"> DI CABO SILLEIRO, 9000 BAIONA</t>
  </si>
  <si>
    <t xml:space="preserve"> BO RANDE, 8013 REDONDELA</t>
  </si>
  <si>
    <t xml:space="preserve"> MUELLE DE BOUZAS, S/N VIGO</t>
  </si>
  <si>
    <t xml:space="preserve"> BO DONON, 9701 LALIN</t>
  </si>
  <si>
    <t xml:space="preserve"> MUELLE DE BOUZAS, 9025 VIGO</t>
  </si>
  <si>
    <t xml:space="preserve"> MUELLE DE BOUZAS, 2 VIGO</t>
  </si>
  <si>
    <t>C/ EDUARDO CABELLO, 10 VIGO</t>
  </si>
  <si>
    <t>R AVENIDAS, 3 VIGO</t>
  </si>
  <si>
    <t xml:space="preserve"> CHAN DA SALGOSA, S/N SILLEDA</t>
  </si>
  <si>
    <t>Avda BEIRAMAR, 189 VIGO</t>
  </si>
  <si>
    <t>C/ PORTO PESQUEIRO, 9007, Bajo VIGO</t>
  </si>
  <si>
    <t>C/ SUBIDA RADIO FARO CANIDO-OIA, 42, Bajo VIGO</t>
  </si>
  <si>
    <t>C/ DOCTOR CORBAL, 211, Bajo VIGO</t>
  </si>
  <si>
    <t>C/ JACINTO BENAVENTE, 1, SGº AL VIGO</t>
  </si>
  <si>
    <t>Avda BERNARDO VAZQUEZ, 83 NIGRAN</t>
  </si>
  <si>
    <t>Potencia 1</t>
  </si>
  <si>
    <t>Potencia 2</t>
  </si>
  <si>
    <t>Potencia 3</t>
  </si>
  <si>
    <t>Potencia 4</t>
  </si>
  <si>
    <t>Potencia 5</t>
  </si>
  <si>
    <t>Potencia 6</t>
  </si>
  <si>
    <t>Consumo 1</t>
  </si>
  <si>
    <t>Consumo 2</t>
  </si>
  <si>
    <t>Consumo 3</t>
  </si>
  <si>
    <t>Consumo 4</t>
  </si>
  <si>
    <t>Consumo 5</t>
  </si>
  <si>
    <t>Consumo 6</t>
  </si>
  <si>
    <t>Consumo Total</t>
  </si>
  <si>
    <t>6.1TD</t>
  </si>
  <si>
    <t>ES0022000008000917KD1P</t>
  </si>
  <si>
    <t>ES0022000007464877ZF1P</t>
  </si>
  <si>
    <t>ES0022000008185496LJ1P</t>
  </si>
  <si>
    <t>ES0022000008882044JY1P</t>
  </si>
  <si>
    <t>ES0022000008964684HF1P</t>
  </si>
  <si>
    <t>ES0022000007838628AP1P</t>
  </si>
  <si>
    <t>ES0022000008381614JX1P</t>
  </si>
  <si>
    <t>ES0022000004979783CV1P</t>
  </si>
  <si>
    <t>ES0022000007311994ZM1P</t>
  </si>
  <si>
    <t>ES0022000008788079KL1P</t>
  </si>
  <si>
    <t>ES0022000007350292TP1P</t>
  </si>
  <si>
    <t>2.0TD</t>
  </si>
  <si>
    <t>ES0022000001096388CB1P</t>
  </si>
  <si>
    <t>AV. BEIRAMAR 35, VIGO</t>
  </si>
  <si>
    <t>ES0022000008006322AD1P</t>
  </si>
  <si>
    <t>ES0022000004979691QV1P</t>
  </si>
  <si>
    <t>ES0022000008859737DD1P</t>
  </si>
  <si>
    <t>ES0022000008000638DY1P</t>
  </si>
  <si>
    <t>ES0022000004979693QL1P</t>
  </si>
  <si>
    <t>ES0022000008556088DY1P</t>
  </si>
  <si>
    <t>ES0022000009131031MH1P</t>
  </si>
  <si>
    <t>C/AS AVENIDAS S/N BAJO, VIGO</t>
  </si>
  <si>
    <t>ES0022000008217614JT1P</t>
  </si>
  <si>
    <t>C MONTERO RIOS 9999AP ALUMBR</t>
  </si>
  <si>
    <t xml:space="preserve">ES0022000008029325ZN1P </t>
  </si>
  <si>
    <t>C PORTO PESQUERO 9008 CHARD-1</t>
  </si>
  <si>
    <t>3.0TD</t>
  </si>
  <si>
    <t>ES0022000001092614VD1P</t>
  </si>
  <si>
    <t>AV. BEIRAMAR 47, VIGO</t>
  </si>
  <si>
    <t>ES0022000001042189XT1P</t>
  </si>
  <si>
    <t>C/CANOVAS DEL CASTILLO 17, VIGO</t>
  </si>
  <si>
    <t>ES0022000007960678LC1P</t>
  </si>
  <si>
    <t>ES0022000007960679LK1P</t>
  </si>
  <si>
    <t>ES0022000004979677QA1P</t>
  </si>
  <si>
    <t>ES0022000007987396PN1P</t>
  </si>
  <si>
    <t>ES0173305011010043WN0F</t>
  </si>
  <si>
    <t>Alquiler Equipo de Medida Bloque
(€/año)</t>
  </si>
  <si>
    <t>Término de Potencia de los Peajes + Cargos
(€/kW y año)</t>
  </si>
  <si>
    <t>Término de Energía de los Peajes + Cargos
(€/MWh)</t>
  </si>
  <si>
    <t>(A)
Importe
Término Potencia
Peajes+Cargos
(€)</t>
  </si>
  <si>
    <t>(B)
Importe
Término Energía
Peajes+Cargos
(€)</t>
  </si>
  <si>
    <t>PRECIOS TÉRMINO DE ENERGÍA OFERTADO
(SIN ATR, SIN IE Y SIN IVA)
(€/MWh)</t>
  </si>
  <si>
    <t>PRECIOS MÁXIMOS</t>
  </si>
  <si>
    <t>Coste Energía Pura
Sin Peajes+Cargos e IE
(€/MWh)</t>
  </si>
  <si>
    <t>ES0022000007860461DZ1P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</si>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</sst>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[$-C0A]d\-mmm\-yy;@"/>
    <numFmt numFmtId="166" formatCode="#,##0.000"/>
    <numFmt numFmtId="167" formatCode="#,##0.0000"/>
    <numFmt numFmtId="168" formatCode="#,##0.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164" fontId="1" fillId="0" borderId="0"/>
    <xf numFmtId="164" fontId="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36">
    <xf numFmtId="0" fontId="0" fillId="0" borderId="0" xfId="0"/>
    <xf numFmtId="166" fontId="3" fillId="0" borderId="13" xfId="1" applyNumberFormat="1" applyFont="1" applyBorder="1" applyAlignment="1">
      <alignment horizontal="center" vertical="center"/>
    </xf>
    <xf numFmtId="165" fontId="0" fillId="0" borderId="0" xfId="2" applyNumberFormat="1" applyFont="1"/>
    <xf numFmtId="167" fontId="2" fillId="5" borderId="6" xfId="2" applyNumberFormat="1" applyFont="1" applyFill="1" applyBorder="1" applyAlignment="1">
      <alignment horizontal="center" vertical="center" wrapText="1"/>
    </xf>
    <xf numFmtId="167" fontId="2" fillId="5" borderId="4" xfId="2" applyNumberFormat="1" applyFont="1" applyFill="1" applyBorder="1" applyAlignment="1">
      <alignment horizontal="center" vertical="center" wrapText="1"/>
    </xf>
    <xf numFmtId="167" fontId="2" fillId="5" borderId="7" xfId="2" applyNumberFormat="1" applyFont="1" applyFill="1" applyBorder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/>
    </xf>
    <xf numFmtId="165" fontId="3" fillId="0" borderId="8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5" fontId="3" fillId="0" borderId="17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165" fontId="3" fillId="0" borderId="0" xfId="2" applyNumberFormat="1" applyFont="1"/>
    <xf numFmtId="3" fontId="2" fillId="0" borderId="0" xfId="2" applyNumberFormat="1" applyFont="1" applyAlignment="1">
      <alignment horizontal="center"/>
    </xf>
    <xf numFmtId="4" fontId="2" fillId="0" borderId="0" xfId="2" applyNumberFormat="1" applyFont="1" applyAlignment="1">
      <alignment horizontal="center"/>
    </xf>
    <xf numFmtId="166" fontId="2" fillId="0" borderId="0" xfId="2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4" fontId="0" fillId="0" borderId="0" xfId="2" applyNumberFormat="1" applyFont="1"/>
    <xf numFmtId="165" fontId="0" fillId="0" borderId="0" xfId="3" applyNumberFormat="1" applyFont="1"/>
    <xf numFmtId="166" fontId="2" fillId="5" borderId="6" xfId="3" applyNumberFormat="1" applyFont="1" applyFill="1" applyBorder="1" applyAlignment="1">
      <alignment horizontal="center" vertical="center" wrapText="1"/>
    </xf>
    <xf numFmtId="166" fontId="2" fillId="5" borderId="4" xfId="3" applyNumberFormat="1" applyFont="1" applyFill="1" applyBorder="1" applyAlignment="1">
      <alignment horizontal="center" vertical="center" wrapText="1"/>
    </xf>
    <xf numFmtId="166" fontId="2" fillId="5" borderId="7" xfId="3" applyNumberFormat="1" applyFont="1" applyFill="1" applyBorder="1" applyAlignment="1">
      <alignment horizontal="center" vertical="center" wrapText="1"/>
    </xf>
    <xf numFmtId="3" fontId="2" fillId="5" borderId="6" xfId="3" applyNumberFormat="1" applyFont="1" applyFill="1" applyBorder="1" applyAlignment="1">
      <alignment horizontal="center" vertical="center" wrapText="1"/>
    </xf>
    <xf numFmtId="3" fontId="2" fillId="5" borderId="4" xfId="3" applyNumberFormat="1" applyFont="1" applyFill="1" applyBorder="1" applyAlignment="1">
      <alignment horizontal="center" vertical="center" wrapText="1"/>
    </xf>
    <xf numFmtId="3" fontId="2" fillId="5" borderId="7" xfId="3" applyNumberFormat="1" applyFont="1" applyFill="1" applyBorder="1" applyAlignment="1">
      <alignment horizontal="center" vertical="center" wrapText="1"/>
    </xf>
    <xf numFmtId="165" fontId="3" fillId="0" borderId="0" xfId="3" applyNumberFormat="1" applyFont="1" applyAlignment="1">
      <alignment horizontal="center" vertical="center"/>
    </xf>
    <xf numFmtId="165" fontId="3" fillId="0" borderId="8" xfId="3" applyNumberFormat="1" applyFont="1" applyBorder="1" applyAlignment="1">
      <alignment horizontal="center" vertical="center"/>
    </xf>
    <xf numFmtId="3" fontId="3" fillId="0" borderId="12" xfId="3" applyNumberFormat="1" applyFont="1" applyBorder="1" applyAlignment="1">
      <alignment horizontal="center" vertical="center"/>
    </xf>
    <xf numFmtId="166" fontId="3" fillId="0" borderId="11" xfId="3" applyNumberFormat="1" applyFont="1" applyBorder="1" applyAlignment="1">
      <alignment horizontal="center" vertical="center"/>
    </xf>
    <xf numFmtId="166" fontId="3" fillId="0" borderId="8" xfId="3" applyNumberFormat="1" applyFont="1" applyBorder="1" applyAlignment="1">
      <alignment horizontal="center" vertical="center"/>
    </xf>
    <xf numFmtId="166" fontId="3" fillId="0" borderId="12" xfId="3" applyNumberFormat="1" applyFont="1" applyBorder="1" applyAlignment="1">
      <alignment horizontal="center" vertical="center"/>
    </xf>
    <xf numFmtId="3" fontId="3" fillId="0" borderId="11" xfId="3" applyNumberFormat="1" applyFont="1" applyBorder="1" applyAlignment="1">
      <alignment horizontal="center" vertical="center"/>
    </xf>
    <xf numFmtId="3" fontId="3" fillId="0" borderId="8" xfId="3" applyNumberFormat="1" applyFont="1" applyBorder="1" applyAlignment="1">
      <alignment horizontal="center" vertical="center"/>
    </xf>
    <xf numFmtId="165" fontId="3" fillId="0" borderId="1" xfId="3" applyNumberFormat="1" applyFont="1" applyBorder="1" applyAlignment="1">
      <alignment horizontal="center" vertical="center"/>
    </xf>
    <xf numFmtId="3" fontId="3" fillId="0" borderId="2" xfId="3" applyNumberFormat="1" applyFont="1" applyBorder="1" applyAlignment="1">
      <alignment horizontal="center" vertical="center"/>
    </xf>
    <xf numFmtId="166" fontId="3" fillId="0" borderId="3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6" fontId="3" fillId="0" borderId="2" xfId="3" applyNumberFormat="1" applyFont="1" applyBorder="1" applyAlignment="1">
      <alignment horizontal="center" vertical="center"/>
    </xf>
    <xf numFmtId="3" fontId="3" fillId="0" borderId="3" xfId="3" applyNumberFormat="1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165" fontId="3" fillId="0" borderId="4" xfId="3" applyNumberFormat="1" applyFont="1" applyBorder="1" applyAlignment="1">
      <alignment horizontal="center" vertical="center"/>
    </xf>
    <xf numFmtId="3" fontId="3" fillId="0" borderId="7" xfId="3" applyNumberFormat="1" applyFont="1" applyBorder="1" applyAlignment="1">
      <alignment horizontal="center" vertical="center"/>
    </xf>
    <xf numFmtId="166" fontId="3" fillId="0" borderId="6" xfId="3" applyNumberFormat="1" applyFont="1" applyBorder="1" applyAlignment="1">
      <alignment horizontal="center" vertical="center"/>
    </xf>
    <xf numFmtId="166" fontId="3" fillId="0" borderId="4" xfId="3" applyNumberFormat="1" applyFont="1" applyBorder="1" applyAlignment="1">
      <alignment horizontal="center" vertical="center"/>
    </xf>
    <xf numFmtId="166" fontId="3" fillId="0" borderId="7" xfId="3" applyNumberFormat="1" applyFont="1" applyBorder="1" applyAlignment="1">
      <alignment horizontal="center" vertical="center"/>
    </xf>
    <xf numFmtId="3" fontId="3" fillId="0" borderId="6" xfId="3" applyNumberFormat="1" applyFont="1" applyBorder="1" applyAlignment="1">
      <alignment horizontal="center" vertical="center"/>
    </xf>
    <xf numFmtId="3" fontId="3" fillId="0" borderId="4" xfId="3" applyNumberFormat="1" applyFont="1" applyBorder="1" applyAlignment="1">
      <alignment horizontal="center" vertical="center"/>
    </xf>
    <xf numFmtId="165" fontId="3" fillId="0" borderId="0" xfId="3" applyNumberFormat="1" applyFont="1"/>
    <xf numFmtId="3" fontId="2" fillId="0" borderId="0" xfId="3" applyNumberFormat="1" applyFont="1" applyAlignment="1">
      <alignment horizontal="center"/>
    </xf>
    <xf numFmtId="166" fontId="2" fillId="0" borderId="0" xfId="3" applyNumberFormat="1" applyFont="1" applyAlignment="1">
      <alignment horizontal="center" vertical="center"/>
    </xf>
    <xf numFmtId="3" fontId="2" fillId="0" borderId="0" xfId="3" applyNumberFormat="1" applyFont="1" applyAlignment="1">
      <alignment horizontal="center" vertical="center"/>
    </xf>
    <xf numFmtId="166" fontId="3" fillId="0" borderId="0" xfId="3" applyNumberFormat="1" applyFont="1" applyAlignment="1">
      <alignment horizontal="center" vertical="center"/>
    </xf>
    <xf numFmtId="167" fontId="3" fillId="0" borderId="0" xfId="3" applyNumberFormat="1" applyFont="1" applyAlignment="1">
      <alignment horizontal="center" vertical="center"/>
    </xf>
    <xf numFmtId="4" fontId="3" fillId="0" borderId="0" xfId="3" applyNumberFormat="1" applyFont="1" applyAlignment="1">
      <alignment horizontal="center" vertical="center"/>
    </xf>
    <xf numFmtId="165" fontId="2" fillId="5" borderId="6" xfId="3" applyNumberFormat="1" applyFont="1" applyFill="1" applyBorder="1" applyAlignment="1">
      <alignment horizontal="center" vertical="center" wrapText="1"/>
    </xf>
    <xf numFmtId="165" fontId="2" fillId="5" borderId="4" xfId="3" applyNumberFormat="1" applyFont="1" applyFill="1" applyBorder="1" applyAlignment="1">
      <alignment horizontal="center" vertical="center" wrapText="1"/>
    </xf>
    <xf numFmtId="165" fontId="2" fillId="5" borderId="7" xfId="3" applyNumberFormat="1" applyFont="1" applyFill="1" applyBorder="1" applyAlignment="1">
      <alignment horizontal="center" vertical="center" wrapText="1"/>
    </xf>
    <xf numFmtId="3" fontId="2" fillId="0" borderId="20" xfId="3" applyNumberFormat="1" applyFont="1" applyBorder="1" applyAlignment="1">
      <alignment horizontal="center" vertical="center"/>
    </xf>
    <xf numFmtId="165" fontId="7" fillId="0" borderId="12" xfId="3" applyNumberFormat="1" applyFont="1" applyBorder="1" applyAlignment="1">
      <alignment horizontal="center" vertical="center"/>
    </xf>
    <xf numFmtId="4" fontId="3" fillId="0" borderId="11" xfId="3" applyNumberFormat="1" applyFont="1" applyBorder="1" applyAlignment="1">
      <alignment horizontal="center"/>
    </xf>
    <xf numFmtId="4" fontId="3" fillId="0" borderId="8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165" fontId="0" fillId="0" borderId="20" xfId="3" applyNumberFormat="1" applyFont="1" applyBorder="1"/>
    <xf numFmtId="165" fontId="7" fillId="0" borderId="2" xfId="3" applyNumberFormat="1" applyFont="1" applyBorder="1" applyAlignment="1">
      <alignment horizontal="center" vertical="center"/>
    </xf>
    <xf numFmtId="4" fontId="3" fillId="0" borderId="3" xfId="3" applyNumberFormat="1" applyFont="1" applyBorder="1" applyAlignment="1">
      <alignment horizontal="center"/>
    </xf>
    <xf numFmtId="4" fontId="3" fillId="0" borderId="1" xfId="3" applyNumberFormat="1" applyFont="1" applyBorder="1" applyAlignment="1">
      <alignment horizontal="center"/>
    </xf>
    <xf numFmtId="4" fontId="3" fillId="0" borderId="2" xfId="3" applyNumberFormat="1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center"/>
    </xf>
    <xf numFmtId="4" fontId="3" fillId="0" borderId="6" xfId="3" applyNumberFormat="1" applyFont="1" applyBorder="1" applyAlignment="1">
      <alignment horizontal="center"/>
    </xf>
    <xf numFmtId="4" fontId="3" fillId="0" borderId="4" xfId="3" applyNumberFormat="1" applyFont="1" applyBorder="1" applyAlignment="1">
      <alignment horizontal="center"/>
    </xf>
    <xf numFmtId="4" fontId="3" fillId="0" borderId="7" xfId="3" applyNumberFormat="1" applyFont="1" applyBorder="1" applyAlignment="1">
      <alignment horizontal="center"/>
    </xf>
    <xf numFmtId="165" fontId="0" fillId="0" borderId="0" xfId="3" applyNumberFormat="1" applyFont="1" applyAlignment="1">
      <alignment horizontal="center"/>
    </xf>
    <xf numFmtId="4" fontId="0" fillId="0" borderId="0" xfId="3" applyNumberFormat="1" applyFont="1" applyAlignment="1">
      <alignment horizontal="center"/>
    </xf>
    <xf numFmtId="4" fontId="2" fillId="0" borderId="0" xfId="3" applyNumberFormat="1" applyFont="1" applyAlignment="1">
      <alignment horizontal="right"/>
    </xf>
    <xf numFmtId="4" fontId="2" fillId="0" borderId="0" xfId="3" applyNumberFormat="1" applyFont="1" applyAlignment="1">
      <alignment horizontal="center"/>
    </xf>
    <xf numFmtId="4" fontId="2" fillId="3" borderId="0" xfId="3" applyNumberFormat="1" applyFont="1" applyFill="1" applyAlignment="1">
      <alignment horizontal="center"/>
    </xf>
    <xf numFmtId="4" fontId="3" fillId="6" borderId="8" xfId="3" applyNumberFormat="1" applyFont="1" applyFill="1" applyBorder="1" applyAlignment="1">
      <alignment horizontal="center"/>
    </xf>
    <xf numFmtId="4" fontId="3" fillId="6" borderId="1" xfId="3" applyNumberFormat="1" applyFont="1" applyFill="1" applyBorder="1" applyAlignment="1">
      <alignment horizontal="center"/>
    </xf>
    <xf numFmtId="4" fontId="3" fillId="6" borderId="4" xfId="3" applyNumberFormat="1" applyFont="1" applyFill="1" applyBorder="1" applyAlignment="1">
      <alignment horizontal="center"/>
    </xf>
    <xf numFmtId="0" fontId="9" fillId="0" borderId="0" xfId="0" applyFont="1"/>
    <xf numFmtId="9" fontId="9" fillId="0" borderId="0" xfId="5" applyFont="1"/>
    <xf numFmtId="43" fontId="3" fillId="0" borderId="13" xfId="4" applyFont="1" applyBorder="1" applyAlignment="1">
      <alignment horizontal="center" vertical="center"/>
    </xf>
    <xf numFmtId="166" fontId="3" fillId="0" borderId="22" xfId="3" applyNumberFormat="1" applyFont="1" applyBorder="1" applyAlignment="1">
      <alignment horizontal="center" vertical="center"/>
    </xf>
    <xf numFmtId="166" fontId="3" fillId="0" borderId="9" xfId="3" applyNumberFormat="1" applyFont="1" applyBorder="1" applyAlignment="1">
      <alignment horizontal="center" vertical="center"/>
    </xf>
    <xf numFmtId="166" fontId="3" fillId="0" borderId="10" xfId="3" applyNumberFormat="1" applyFont="1" applyBorder="1" applyAlignment="1">
      <alignment horizontal="center" vertical="center"/>
    </xf>
    <xf numFmtId="166" fontId="3" fillId="0" borderId="23" xfId="3" applyNumberFormat="1" applyFont="1" applyBorder="1" applyAlignment="1">
      <alignment horizontal="center" vertical="center"/>
    </xf>
    <xf numFmtId="166" fontId="3" fillId="0" borderId="17" xfId="3" applyNumberFormat="1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0" borderId="31" xfId="1" applyNumberFormat="1" applyFont="1" applyBorder="1" applyAlignment="1">
      <alignment horizontal="center" vertical="center"/>
    </xf>
    <xf numFmtId="4" fontId="3" fillId="0" borderId="24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165" fontId="3" fillId="0" borderId="32" xfId="1" applyNumberFormat="1" applyFont="1" applyBorder="1" applyAlignment="1">
      <alignment horizontal="center" vertical="center"/>
    </xf>
    <xf numFmtId="165" fontId="3" fillId="0" borderId="34" xfId="1" applyNumberFormat="1" applyFont="1" applyBorder="1" applyAlignment="1">
      <alignment horizontal="center" vertical="center"/>
    </xf>
    <xf numFmtId="4" fontId="3" fillId="0" borderId="32" xfId="1" applyNumberFormat="1" applyFont="1" applyBorder="1" applyAlignment="1">
      <alignment horizontal="center" vertical="center"/>
    </xf>
    <xf numFmtId="4" fontId="3" fillId="0" borderId="33" xfId="1" applyNumberFormat="1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165" fontId="3" fillId="0" borderId="30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4" fontId="3" fillId="0" borderId="13" xfId="1" applyNumberFormat="1" applyFont="1" applyBorder="1" applyAlignment="1">
      <alignment horizontal="center" vertical="center"/>
    </xf>
    <xf numFmtId="165" fontId="3" fillId="0" borderId="35" xfId="3" applyNumberFormat="1" applyFont="1" applyBorder="1" applyAlignment="1">
      <alignment horizontal="center" vertical="center"/>
    </xf>
    <xf numFmtId="165" fontId="3" fillId="0" borderId="23" xfId="3" applyNumberFormat="1" applyFont="1" applyBorder="1" applyAlignment="1">
      <alignment horizontal="center" vertical="center"/>
    </xf>
    <xf numFmtId="165" fontId="3" fillId="0" borderId="17" xfId="3" applyNumberFormat="1" applyFont="1" applyBorder="1" applyAlignment="1">
      <alignment horizontal="center" vertical="center"/>
    </xf>
    <xf numFmtId="165" fontId="3" fillId="0" borderId="35" xfId="2" applyNumberFormat="1" applyFont="1" applyBorder="1" applyAlignment="1">
      <alignment horizontal="center" vertical="center"/>
    </xf>
    <xf numFmtId="165" fontId="3" fillId="0" borderId="23" xfId="2" applyNumberFormat="1" applyFont="1" applyBorder="1" applyAlignment="1">
      <alignment horizontal="center" vertical="center"/>
    </xf>
    <xf numFmtId="4" fontId="3" fillId="0" borderId="18" xfId="2" applyNumberFormat="1" applyFont="1" applyBorder="1" applyAlignment="1">
      <alignment horizontal="center" vertical="center"/>
    </xf>
    <xf numFmtId="4" fontId="3" fillId="0" borderId="37" xfId="2" applyNumberFormat="1" applyFont="1" applyBorder="1" applyAlignment="1">
      <alignment horizontal="center" vertical="center"/>
    </xf>
    <xf numFmtId="4" fontId="3" fillId="0" borderId="38" xfId="2" applyNumberFormat="1" applyFont="1" applyBorder="1" applyAlignment="1">
      <alignment horizontal="center" vertical="center"/>
    </xf>
    <xf numFmtId="3" fontId="3" fillId="0" borderId="10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/>
    </xf>
    <xf numFmtId="3" fontId="3" fillId="0" borderId="7" xfId="2" applyNumberFormat="1" applyFont="1" applyBorder="1" applyAlignment="1">
      <alignment horizontal="center" vertical="center"/>
    </xf>
    <xf numFmtId="167" fontId="2" fillId="5" borderId="40" xfId="3" applyNumberFormat="1" applyFont="1" applyFill="1" applyBorder="1" applyAlignment="1">
      <alignment horizontal="center" vertical="center" wrapText="1"/>
    </xf>
    <xf numFmtId="167" fontId="2" fillId="5" borderId="41" xfId="3" applyNumberFormat="1" applyFont="1" applyFill="1" applyBorder="1" applyAlignment="1">
      <alignment horizontal="center" vertical="center" wrapText="1"/>
    </xf>
    <xf numFmtId="165" fontId="3" fillId="0" borderId="10" xfId="3" applyNumberFormat="1" applyFont="1" applyBorder="1" applyAlignment="1">
      <alignment horizontal="center" vertical="center"/>
    </xf>
    <xf numFmtId="165" fontId="3" fillId="0" borderId="2" xfId="3" applyNumberFormat="1" applyFont="1" applyBorder="1" applyAlignment="1">
      <alignment horizontal="center" vertical="center"/>
    </xf>
    <xf numFmtId="165" fontId="3" fillId="0" borderId="7" xfId="3" applyNumberFormat="1" applyFont="1" applyBorder="1" applyAlignment="1">
      <alignment horizontal="center" vertical="center"/>
    </xf>
    <xf numFmtId="167" fontId="2" fillId="5" borderId="43" xfId="3" applyNumberFormat="1" applyFont="1" applyFill="1" applyBorder="1" applyAlignment="1">
      <alignment horizontal="center" vertical="center" wrapText="1"/>
    </xf>
    <xf numFmtId="167" fontId="2" fillId="5" borderId="44" xfId="3" applyNumberFormat="1" applyFont="1" applyFill="1" applyBorder="1" applyAlignment="1">
      <alignment horizontal="center" vertical="center" wrapText="1"/>
    </xf>
    <xf numFmtId="167" fontId="2" fillId="5" borderId="45" xfId="3" applyNumberFormat="1" applyFont="1" applyFill="1" applyBorder="1" applyAlignment="1">
      <alignment horizontal="center" vertical="center" wrapText="1"/>
    </xf>
    <xf numFmtId="165" fontId="7" fillId="0" borderId="35" xfId="3" applyNumberFormat="1" applyFont="1" applyBorder="1" applyAlignment="1">
      <alignment horizontal="center" vertical="center"/>
    </xf>
    <xf numFmtId="165" fontId="7" fillId="0" borderId="23" xfId="3" applyNumberFormat="1" applyFont="1" applyBorder="1" applyAlignment="1">
      <alignment horizontal="center" vertical="center"/>
    </xf>
    <xf numFmtId="165" fontId="7" fillId="0" borderId="17" xfId="3" applyNumberFormat="1" applyFont="1" applyBorder="1" applyAlignment="1">
      <alignment horizontal="center" vertical="center"/>
    </xf>
    <xf numFmtId="167" fontId="2" fillId="5" borderId="48" xfId="2" applyNumberFormat="1" applyFont="1" applyFill="1" applyBorder="1" applyAlignment="1">
      <alignment horizontal="center" vertical="center" wrapText="1"/>
    </xf>
    <xf numFmtId="167" fontId="2" fillId="5" borderId="5" xfId="2" applyNumberFormat="1" applyFont="1" applyFill="1" applyBorder="1" applyAlignment="1">
      <alignment horizontal="center" vertical="center" wrapText="1"/>
    </xf>
    <xf numFmtId="167" fontId="2" fillId="0" borderId="0" xfId="3" applyNumberFormat="1" applyFont="1" applyAlignment="1">
      <alignment horizontal="center"/>
    </xf>
    <xf numFmtId="165" fontId="2" fillId="2" borderId="25" xfId="1" applyNumberFormat="1" applyFont="1" applyFill="1" applyBorder="1" applyAlignment="1">
      <alignment horizontal="center" vertical="center" wrapText="1"/>
    </xf>
    <xf numFmtId="165" fontId="2" fillId="2" borderId="26" xfId="1" applyNumberFormat="1" applyFont="1" applyFill="1" applyBorder="1" applyAlignment="1">
      <alignment horizontal="center" vertical="center" wrapText="1"/>
    </xf>
    <xf numFmtId="165" fontId="2" fillId="2" borderId="27" xfId="1" applyNumberFormat="1" applyFont="1" applyFill="1" applyBorder="1" applyAlignment="1">
      <alignment horizontal="center" vertical="center" wrapText="1"/>
    </xf>
    <xf numFmtId="4" fontId="3" fillId="0" borderId="29" xfId="1" applyNumberFormat="1" applyFont="1" applyBorder="1" applyAlignment="1">
      <alignment horizontal="right" vertical="center"/>
    </xf>
    <xf numFmtId="165" fontId="3" fillId="0" borderId="53" xfId="1" applyNumberFormat="1" applyFont="1" applyBorder="1" applyAlignment="1">
      <alignment horizontal="center" vertical="center"/>
    </xf>
    <xf numFmtId="165" fontId="3" fillId="0" borderId="21" xfId="1" applyNumberFormat="1" applyFont="1" applyBorder="1" applyAlignment="1">
      <alignment horizontal="center" vertical="center"/>
    </xf>
    <xf numFmtId="165" fontId="3" fillId="0" borderId="54" xfId="1" applyNumberFormat="1" applyFont="1" applyBorder="1" applyAlignment="1">
      <alignment horizontal="center" vertical="center"/>
    </xf>
    <xf numFmtId="166" fontId="2" fillId="2" borderId="55" xfId="1" applyNumberFormat="1" applyFont="1" applyFill="1" applyBorder="1" applyAlignment="1">
      <alignment horizontal="center" vertical="center" wrapText="1"/>
    </xf>
    <xf numFmtId="166" fontId="2" fillId="2" borderId="48" xfId="1" applyNumberFormat="1" applyFont="1" applyFill="1" applyBorder="1" applyAlignment="1">
      <alignment horizontal="center" vertical="center" wrapText="1"/>
    </xf>
    <xf numFmtId="166" fontId="2" fillId="2" borderId="56" xfId="1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/>
    </xf>
    <xf numFmtId="0" fontId="11" fillId="8" borderId="28" xfId="0" applyFont="1" applyFill="1" applyBorder="1" applyAlignment="1">
      <alignment horizontal="center"/>
    </xf>
    <xf numFmtId="0" fontId="11" fillId="8" borderId="29" xfId="0" applyFont="1" applyFill="1" applyBorder="1" applyAlignment="1">
      <alignment horizontal="center"/>
    </xf>
    <xf numFmtId="0" fontId="11" fillId="8" borderId="57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0" fontId="11" fillId="8" borderId="53" xfId="0" applyFont="1" applyFill="1" applyBorder="1" applyAlignment="1">
      <alignment horizontal="center"/>
    </xf>
    <xf numFmtId="0" fontId="11" fillId="8" borderId="46" xfId="0" applyFont="1" applyFill="1" applyBorder="1" applyAlignment="1">
      <alignment horizontal="center"/>
    </xf>
    <xf numFmtId="0" fontId="11" fillId="8" borderId="58" xfId="0" applyFont="1" applyFill="1" applyBorder="1" applyAlignment="1">
      <alignment horizont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21" xfId="1" applyNumberFormat="1" applyFont="1" applyBorder="1" applyAlignment="1">
      <alignment horizontal="center" vertical="center"/>
    </xf>
    <xf numFmtId="4" fontId="3" fillId="0" borderId="54" xfId="1" applyNumberFormat="1" applyFont="1" applyBorder="1" applyAlignment="1">
      <alignment horizontal="center" vertical="center"/>
    </xf>
    <xf numFmtId="4" fontId="3" fillId="0" borderId="28" xfId="1" applyNumberFormat="1" applyFont="1" applyBorder="1" applyAlignment="1">
      <alignment horizontal="right" vertical="center"/>
    </xf>
    <xf numFmtId="4" fontId="3" fillId="0" borderId="57" xfId="1" applyNumberFormat="1" applyFont="1" applyBorder="1" applyAlignment="1">
      <alignment horizontal="right" vertical="center"/>
    </xf>
    <xf numFmtId="4" fontId="3" fillId="0" borderId="25" xfId="1" applyNumberFormat="1" applyFont="1" applyBorder="1" applyAlignment="1">
      <alignment horizontal="right" vertical="center"/>
    </xf>
    <xf numFmtId="4" fontId="3" fillId="0" borderId="26" xfId="1" applyNumberFormat="1" applyFont="1" applyBorder="1" applyAlignment="1">
      <alignment horizontal="right" vertical="center"/>
    </xf>
    <xf numFmtId="4" fontId="11" fillId="8" borderId="28" xfId="0" applyNumberFormat="1" applyFont="1" applyFill="1" applyBorder="1" applyAlignment="1">
      <alignment horizontal="right"/>
    </xf>
    <xf numFmtId="4" fontId="11" fillId="8" borderId="29" xfId="0" applyNumberFormat="1" applyFont="1" applyFill="1" applyBorder="1" applyAlignment="1">
      <alignment horizontal="right"/>
    </xf>
    <xf numFmtId="4" fontId="11" fillId="8" borderId="57" xfId="0" applyNumberFormat="1" applyFont="1" applyFill="1" applyBorder="1" applyAlignment="1">
      <alignment horizontal="right"/>
    </xf>
    <xf numFmtId="4" fontId="11" fillId="8" borderId="1" xfId="0" applyNumberFormat="1" applyFont="1" applyFill="1" applyBorder="1" applyAlignment="1">
      <alignment horizontal="right"/>
    </xf>
    <xf numFmtId="4" fontId="11" fillId="8" borderId="55" xfId="0" applyNumberFormat="1" applyFont="1" applyFill="1" applyBorder="1" applyAlignment="1">
      <alignment horizontal="right"/>
    </xf>
    <xf numFmtId="4" fontId="11" fillId="8" borderId="48" xfId="0" applyNumberFormat="1" applyFont="1" applyFill="1" applyBorder="1" applyAlignment="1">
      <alignment horizontal="right"/>
    </xf>
    <xf numFmtId="4" fontId="11" fillId="8" borderId="53" xfId="0" applyNumberFormat="1" applyFont="1" applyFill="1" applyBorder="1" applyAlignment="1">
      <alignment horizontal="right"/>
    </xf>
    <xf numFmtId="4" fontId="11" fillId="8" borderId="46" xfId="0" applyNumberFormat="1" applyFont="1" applyFill="1" applyBorder="1" applyAlignment="1">
      <alignment horizontal="right"/>
    </xf>
    <xf numFmtId="4" fontId="11" fillId="8" borderId="59" xfId="0" applyNumberFormat="1" applyFont="1" applyFill="1" applyBorder="1" applyAlignment="1">
      <alignment horizontal="right"/>
    </xf>
    <xf numFmtId="4" fontId="3" fillId="0" borderId="53" xfId="1" applyNumberFormat="1" applyFont="1" applyBorder="1" applyAlignment="1">
      <alignment horizontal="right" vertical="center"/>
    </xf>
    <xf numFmtId="4" fontId="3" fillId="0" borderId="46" xfId="1" applyNumberFormat="1" applyFont="1" applyBorder="1" applyAlignment="1">
      <alignment horizontal="right" vertical="center"/>
    </xf>
    <xf numFmtId="4" fontId="3" fillId="0" borderId="58" xfId="1" applyNumberFormat="1" applyFont="1" applyBorder="1" applyAlignment="1">
      <alignment horizontal="right" vertical="center"/>
    </xf>
    <xf numFmtId="3" fontId="2" fillId="2" borderId="56" xfId="1" applyNumberFormat="1" applyFont="1" applyFill="1" applyBorder="1" applyAlignment="1">
      <alignment horizontal="center" vertical="center" wrapText="1"/>
    </xf>
    <xf numFmtId="3" fontId="3" fillId="0" borderId="60" xfId="1" applyNumberFormat="1" applyFont="1" applyBorder="1" applyAlignment="1">
      <alignment horizontal="center" vertical="center"/>
    </xf>
    <xf numFmtId="3" fontId="3" fillId="0" borderId="61" xfId="1" applyNumberFormat="1" applyFont="1" applyBorder="1" applyAlignment="1">
      <alignment horizontal="center" vertical="center"/>
    </xf>
    <xf numFmtId="3" fontId="3" fillId="0" borderId="62" xfId="1" applyNumberFormat="1" applyFont="1" applyBorder="1" applyAlignment="1">
      <alignment horizontal="center" vertical="center"/>
    </xf>
    <xf numFmtId="167" fontId="2" fillId="5" borderId="63" xfId="2" applyNumberFormat="1" applyFont="1" applyFill="1" applyBorder="1" applyAlignment="1">
      <alignment horizontal="center" vertical="center" wrapText="1"/>
    </xf>
    <xf numFmtId="165" fontId="3" fillId="0" borderId="29" xfId="1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165" fontId="3" fillId="0" borderId="33" xfId="1" applyNumberFormat="1" applyFont="1" applyBorder="1" applyAlignment="1">
      <alignment horizontal="center" vertical="center"/>
    </xf>
    <xf numFmtId="167" fontId="2" fillId="5" borderId="47" xfId="2" applyNumberFormat="1" applyFont="1" applyFill="1" applyBorder="1" applyAlignment="1">
      <alignment horizontal="center" vertical="center" wrapText="1"/>
    </xf>
    <xf numFmtId="167" fontId="2" fillId="5" borderId="17" xfId="2" applyNumberFormat="1" applyFont="1" applyFill="1" applyBorder="1" applyAlignment="1">
      <alignment horizontal="center" vertical="center" wrapText="1"/>
    </xf>
    <xf numFmtId="168" fontId="12" fillId="0" borderId="11" xfId="2" applyNumberFormat="1" applyFont="1" applyBorder="1" applyAlignment="1">
      <alignment horizontal="center" vertical="center"/>
    </xf>
    <xf numFmtId="168" fontId="12" fillId="0" borderId="8" xfId="2" applyNumberFormat="1" applyFont="1" applyBorder="1" applyAlignment="1">
      <alignment horizontal="center" vertical="center"/>
    </xf>
    <xf numFmtId="168" fontId="12" fillId="0" borderId="21" xfId="2" applyNumberFormat="1" applyFont="1" applyBorder="1" applyAlignment="1">
      <alignment horizontal="center" vertical="center"/>
    </xf>
    <xf numFmtId="167" fontId="12" fillId="0" borderId="22" xfId="2" applyNumberFormat="1" applyFont="1" applyBorder="1" applyAlignment="1">
      <alignment horizontal="center" vertical="center"/>
    </xf>
    <xf numFmtId="167" fontId="12" fillId="0" borderId="9" xfId="2" applyNumberFormat="1" applyFont="1" applyBorder="1" applyAlignment="1">
      <alignment horizontal="center" vertical="center"/>
    </xf>
    <xf numFmtId="167" fontId="12" fillId="0" borderId="10" xfId="2" applyNumberFormat="1" applyFont="1" applyBorder="1" applyAlignment="1">
      <alignment horizontal="center" vertical="center"/>
    </xf>
    <xf numFmtId="166" fontId="12" fillId="0" borderId="22" xfId="2" applyNumberFormat="1" applyFont="1" applyBorder="1" applyAlignment="1">
      <alignment horizontal="center" vertical="center"/>
    </xf>
    <xf numFmtId="166" fontId="12" fillId="0" borderId="49" xfId="2" applyNumberFormat="1" applyFont="1" applyBorder="1" applyAlignment="1">
      <alignment horizontal="center" vertical="center"/>
    </xf>
    <xf numFmtId="166" fontId="12" fillId="0" borderId="18" xfId="2" applyNumberFormat="1" applyFont="1" applyBorder="1" applyAlignment="1">
      <alignment horizontal="center" vertical="center"/>
    </xf>
    <xf numFmtId="168" fontId="12" fillId="0" borderId="3" xfId="2" applyNumberFormat="1" applyFont="1" applyBorder="1" applyAlignment="1">
      <alignment horizontal="center" vertical="center"/>
    </xf>
    <xf numFmtId="168" fontId="12" fillId="0" borderId="1" xfId="2" applyNumberFormat="1" applyFont="1" applyBorder="1" applyAlignment="1">
      <alignment horizontal="center" vertical="center"/>
    </xf>
    <xf numFmtId="168" fontId="12" fillId="0" borderId="46" xfId="2" applyNumberFormat="1" applyFont="1" applyBorder="1" applyAlignment="1">
      <alignment horizontal="center" vertical="center"/>
    </xf>
    <xf numFmtId="167" fontId="12" fillId="0" borderId="35" xfId="2" applyNumberFormat="1" applyFont="1" applyBorder="1" applyAlignment="1">
      <alignment horizontal="center" vertical="center"/>
    </xf>
    <xf numFmtId="167" fontId="12" fillId="0" borderId="1" xfId="2" applyNumberFormat="1" applyFont="1" applyBorder="1" applyAlignment="1">
      <alignment horizontal="center" vertical="center"/>
    </xf>
    <xf numFmtId="167" fontId="12" fillId="0" borderId="2" xfId="2" applyNumberFormat="1" applyFont="1" applyBorder="1" applyAlignment="1">
      <alignment horizontal="center" vertical="center"/>
    </xf>
    <xf numFmtId="166" fontId="12" fillId="0" borderId="35" xfId="2" applyNumberFormat="1" applyFont="1" applyBorder="1" applyAlignment="1">
      <alignment horizontal="center" vertical="center"/>
    </xf>
    <xf numFmtId="166" fontId="12" fillId="0" borderId="11" xfId="2" applyNumberFormat="1" applyFont="1" applyBorder="1" applyAlignment="1">
      <alignment horizontal="center" vertical="center"/>
    </xf>
    <xf numFmtId="166" fontId="12" fillId="0" borderId="50" xfId="2" applyNumberFormat="1" applyFont="1" applyBorder="1" applyAlignment="1">
      <alignment horizontal="center" vertical="center"/>
    </xf>
    <xf numFmtId="168" fontId="12" fillId="0" borderId="6" xfId="2" applyNumberFormat="1" applyFont="1" applyBorder="1" applyAlignment="1">
      <alignment horizontal="center" vertical="center"/>
    </xf>
    <xf numFmtId="168" fontId="12" fillId="0" borderId="4" xfId="2" applyNumberFormat="1" applyFont="1" applyBorder="1" applyAlignment="1">
      <alignment horizontal="center" vertical="center"/>
    </xf>
    <xf numFmtId="167" fontId="12" fillId="0" borderId="4" xfId="2" applyNumberFormat="1" applyFont="1" applyBorder="1" applyAlignment="1">
      <alignment horizontal="center" vertical="center"/>
    </xf>
    <xf numFmtId="167" fontId="12" fillId="0" borderId="51" xfId="2" applyNumberFormat="1" applyFont="1" applyBorder="1" applyAlignment="1">
      <alignment horizontal="center" vertical="center"/>
    </xf>
    <xf numFmtId="166" fontId="12" fillId="0" borderId="51" xfId="2" applyNumberFormat="1" applyFont="1" applyBorder="1" applyAlignment="1">
      <alignment horizontal="center" vertical="center"/>
    </xf>
    <xf numFmtId="166" fontId="12" fillId="0" borderId="52" xfId="2" applyNumberFormat="1" applyFont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 vertical="center"/>
    </xf>
    <xf numFmtId="167" fontId="3" fillId="0" borderId="7" xfId="2" applyNumberFormat="1" applyFont="1" applyBorder="1" applyAlignment="1">
      <alignment horizontal="center" vertical="center"/>
    </xf>
    <xf numFmtId="165" fontId="2" fillId="5" borderId="49" xfId="2" applyNumberFormat="1" applyFont="1" applyFill="1" applyBorder="1" applyAlignment="1">
      <alignment horizontal="center" vertical="center" wrapText="1"/>
    </xf>
    <xf numFmtId="165" fontId="2" fillId="5" borderId="9" xfId="2" applyNumberFormat="1" applyFont="1" applyFill="1" applyBorder="1" applyAlignment="1">
      <alignment horizontal="center" vertical="center"/>
    </xf>
    <xf numFmtId="165" fontId="2" fillId="5" borderId="10" xfId="2" applyNumberFormat="1" applyFont="1" applyFill="1" applyBorder="1" applyAlignment="1">
      <alignment horizontal="center" vertical="center"/>
    </xf>
    <xf numFmtId="165" fontId="4" fillId="4" borderId="14" xfId="2" applyNumberFormat="1" applyFont="1" applyFill="1" applyBorder="1" applyAlignment="1">
      <alignment horizontal="center"/>
    </xf>
    <xf numFmtId="165" fontId="4" fillId="4" borderId="15" xfId="2" applyNumberFormat="1" applyFont="1" applyFill="1" applyBorder="1" applyAlignment="1">
      <alignment horizontal="center"/>
    </xf>
    <xf numFmtId="165" fontId="4" fillId="4" borderId="19" xfId="2" applyNumberFormat="1" applyFont="1" applyFill="1" applyBorder="1" applyAlignment="1">
      <alignment horizontal="center"/>
    </xf>
    <xf numFmtId="4" fontId="2" fillId="5" borderId="22" xfId="2" applyNumberFormat="1" applyFont="1" applyFill="1" applyBorder="1" applyAlignment="1">
      <alignment horizontal="center" vertical="center" wrapText="1"/>
    </xf>
    <xf numFmtId="4" fontId="2" fillId="5" borderId="17" xfId="2" applyNumberFormat="1" applyFont="1" applyFill="1" applyBorder="1" applyAlignment="1">
      <alignment horizontal="center" vertical="center" wrapText="1"/>
    </xf>
    <xf numFmtId="4" fontId="2" fillId="5" borderId="9" xfId="2" applyNumberFormat="1" applyFont="1" applyFill="1" applyBorder="1" applyAlignment="1">
      <alignment horizontal="center" vertical="center" wrapText="1"/>
    </xf>
    <xf numFmtId="4" fontId="2" fillId="5" borderId="4" xfId="2" applyNumberFormat="1" applyFont="1" applyFill="1" applyBorder="1" applyAlignment="1">
      <alignment horizontal="center" vertical="center" wrapText="1"/>
    </xf>
    <xf numFmtId="4" fontId="2" fillId="5" borderId="10" xfId="2" applyNumberFormat="1" applyFont="1" applyFill="1" applyBorder="1" applyAlignment="1">
      <alignment horizontal="center" vertical="center" wrapText="1"/>
    </xf>
    <xf numFmtId="4" fontId="2" fillId="5" borderId="5" xfId="2" applyNumberFormat="1" applyFont="1" applyFill="1" applyBorder="1" applyAlignment="1">
      <alignment horizontal="center" vertical="center" wrapText="1"/>
    </xf>
    <xf numFmtId="4" fontId="2" fillId="5" borderId="36" xfId="2" applyNumberFormat="1" applyFont="1" applyFill="1" applyBorder="1" applyAlignment="1">
      <alignment horizontal="center" vertical="center" wrapText="1"/>
    </xf>
    <xf numFmtId="165" fontId="2" fillId="5" borderId="11" xfId="2" applyNumberFormat="1" applyFont="1" applyFill="1" applyBorder="1" applyAlignment="1">
      <alignment horizontal="center" vertical="center" wrapText="1"/>
    </xf>
    <xf numFmtId="165" fontId="2" fillId="5" borderId="8" xfId="2" applyNumberFormat="1" applyFont="1" applyFill="1" applyBorder="1" applyAlignment="1">
      <alignment horizontal="center" vertical="center"/>
    </xf>
    <xf numFmtId="165" fontId="2" fillId="5" borderId="21" xfId="2" applyNumberFormat="1" applyFont="1" applyFill="1" applyBorder="1" applyAlignment="1">
      <alignment horizontal="center" vertical="center"/>
    </xf>
    <xf numFmtId="165" fontId="2" fillId="5" borderId="22" xfId="2" applyNumberFormat="1" applyFont="1" applyFill="1" applyBorder="1" applyAlignment="1">
      <alignment horizontal="center" vertical="center" wrapText="1"/>
    </xf>
    <xf numFmtId="165" fontId="10" fillId="7" borderId="14" xfId="2" applyNumberFormat="1" applyFont="1" applyFill="1" applyBorder="1" applyAlignment="1">
      <alignment horizontal="center"/>
    </xf>
    <xf numFmtId="165" fontId="10" fillId="7" borderId="15" xfId="2" applyNumberFormat="1" applyFont="1" applyFill="1" applyBorder="1" applyAlignment="1">
      <alignment horizontal="center"/>
    </xf>
    <xf numFmtId="165" fontId="10" fillId="7" borderId="16" xfId="2" applyNumberFormat="1" applyFont="1" applyFill="1" applyBorder="1" applyAlignment="1">
      <alignment horizontal="center"/>
    </xf>
    <xf numFmtId="165" fontId="2" fillId="5" borderId="39" xfId="3" applyNumberFormat="1" applyFont="1" applyFill="1" applyBorder="1" applyAlignment="1">
      <alignment horizontal="center" wrapText="1"/>
    </xf>
    <xf numFmtId="165" fontId="2" fillId="5" borderId="19" xfId="3" applyNumberFormat="1" applyFont="1" applyFill="1" applyBorder="1" applyAlignment="1">
      <alignment horizontal="center" wrapText="1"/>
    </xf>
    <xf numFmtId="165" fontId="2" fillId="5" borderId="42" xfId="3" applyNumberFormat="1" applyFont="1" applyFill="1" applyBorder="1" applyAlignment="1">
      <alignment horizontal="center" wrapText="1"/>
    </xf>
    <xf numFmtId="165" fontId="5" fillId="5" borderId="14" xfId="3" applyNumberFormat="1" applyFont="1" applyFill="1" applyBorder="1" applyAlignment="1">
      <alignment horizontal="center" vertical="center"/>
    </xf>
    <xf numFmtId="165" fontId="5" fillId="5" borderId="15" xfId="3" applyNumberFormat="1" applyFont="1" applyFill="1" applyBorder="1" applyAlignment="1">
      <alignment horizontal="center" vertical="center"/>
    </xf>
    <xf numFmtId="165" fontId="5" fillId="5" borderId="16" xfId="3" applyNumberFormat="1" applyFont="1" applyFill="1" applyBorder="1" applyAlignment="1">
      <alignment horizontal="center" vertical="center"/>
    </xf>
    <xf numFmtId="4" fontId="6" fillId="5" borderId="35" xfId="3" applyNumberFormat="1" applyFont="1" applyFill="1" applyBorder="1" applyAlignment="1">
      <alignment horizontal="center" vertical="center" wrapText="1"/>
    </xf>
    <xf numFmtId="4" fontId="6" fillId="5" borderId="17" xfId="3" applyNumberFormat="1" applyFont="1" applyFill="1" applyBorder="1" applyAlignment="1">
      <alignment horizontal="center" vertical="center" wrapText="1"/>
    </xf>
    <xf numFmtId="4" fontId="6" fillId="5" borderId="12" xfId="3" applyNumberFormat="1" applyFont="1" applyFill="1" applyBorder="1" applyAlignment="1">
      <alignment horizontal="center" vertical="center" wrapText="1"/>
    </xf>
    <xf numFmtId="4" fontId="6" fillId="5" borderId="7" xfId="3" applyNumberFormat="1" applyFont="1" applyFill="1" applyBorder="1" applyAlignment="1">
      <alignment horizontal="center" vertical="center" wrapText="1"/>
    </xf>
    <xf numFmtId="4" fontId="2" fillId="5" borderId="23" xfId="3" applyNumberFormat="1" applyFont="1" applyFill="1" applyBorder="1" applyAlignment="1">
      <alignment horizontal="center" vertical="center" wrapText="1"/>
    </xf>
    <xf numFmtId="4" fontId="2" fillId="5" borderId="17" xfId="3" applyNumberFormat="1" applyFont="1" applyFill="1" applyBorder="1" applyAlignment="1">
      <alignment horizontal="center" vertical="center" wrapText="1"/>
    </xf>
    <xf numFmtId="4" fontId="2" fillId="5" borderId="1" xfId="3" applyNumberFormat="1" applyFont="1" applyFill="1" applyBorder="1" applyAlignment="1">
      <alignment horizontal="center" vertical="center" wrapText="1"/>
    </xf>
    <xf numFmtId="4" fontId="2" fillId="5" borderId="4" xfId="3" applyNumberFormat="1" applyFont="1" applyFill="1" applyBorder="1" applyAlignment="1">
      <alignment horizontal="center" vertical="center" wrapText="1"/>
    </xf>
    <xf numFmtId="4" fontId="2" fillId="5" borderId="2" xfId="3" applyNumberFormat="1" applyFont="1" applyFill="1" applyBorder="1" applyAlignment="1">
      <alignment horizontal="center" vertical="center" wrapText="1"/>
    </xf>
    <xf numFmtId="4" fontId="2" fillId="5" borderId="7" xfId="3" applyNumberFormat="1" applyFont="1" applyFill="1" applyBorder="1" applyAlignment="1">
      <alignment horizontal="center" vertical="center" wrapText="1"/>
    </xf>
    <xf numFmtId="165" fontId="2" fillId="5" borderId="3" xfId="3" applyNumberFormat="1" applyFont="1" applyFill="1" applyBorder="1" applyAlignment="1">
      <alignment horizontal="center" vertical="center" wrapText="1"/>
    </xf>
    <xf numFmtId="165" fontId="2" fillId="5" borderId="1" xfId="3" applyNumberFormat="1" applyFont="1" applyFill="1" applyBorder="1" applyAlignment="1">
      <alignment horizontal="center" vertical="center"/>
    </xf>
    <xf numFmtId="165" fontId="2" fillId="5" borderId="2" xfId="3" applyNumberFormat="1" applyFont="1" applyFill="1" applyBorder="1" applyAlignment="1">
      <alignment horizontal="center" vertical="center"/>
    </xf>
  </cellXfs>
  <cellStyles count="6">
    <cellStyle name="Millares" xfId="4" builtinId="3"/>
    <cellStyle name="Normal" xfId="0" builtinId="0"/>
    <cellStyle name="Normal 2" xfId="2" xr:uid="{9E54E2CB-1CBB-4BFA-92FE-0AB37D07A41C}"/>
    <cellStyle name="Normal 3" xfId="3" xr:uid="{7143685E-2814-42E2-BFB6-68CEB782EEA4}"/>
    <cellStyle name="Normal 6" xfId="1" xr:uid="{97690D48-994C-45E5-9AF2-A3DA0886FAAA}"/>
    <cellStyle name="Porcentaje" xfId="5" builtinId="5"/>
  </cellStyles>
  <dxfs count="2">
    <dxf>
      <font>
        <b/>
        <i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4777-5D3A-488B-9BEA-982B18E30790}">
  <dimension ref="B2:R33"/>
  <sheetViews>
    <sheetView showGridLines="0" zoomScaleNormal="100" workbookViewId="0">
      <selection activeCell="D10" sqref="D10"/>
    </sheetView>
  </sheetViews>
  <sheetFormatPr baseColWidth="10" defaultColWidth="10.85546875" defaultRowHeight="12" x14ac:dyDescent="0.2"/>
  <cols>
    <col min="1" max="1" width="3.7109375" style="78" customWidth="1"/>
    <col min="2" max="2" width="10.85546875" style="78"/>
    <col min="3" max="3" width="21" style="78" bestFit="1" customWidth="1"/>
    <col min="4" max="4" width="39.85546875" style="78" customWidth="1"/>
    <col min="5" max="10" width="13.5703125" style="78" bestFit="1" customWidth="1"/>
    <col min="11" max="16" width="14.5703125" style="78" bestFit="1" customWidth="1"/>
    <col min="17" max="17" width="17.5703125" style="78" bestFit="1" customWidth="1"/>
    <col min="18" max="18" width="5.5703125" style="78" customWidth="1"/>
    <col min="19" max="16384" width="10.85546875" style="78"/>
  </cols>
  <sheetData>
    <row r="2" spans="2:18" ht="21" customHeight="1" thickBot="1" x14ac:dyDescent="0.25">
      <c r="B2" s="123"/>
      <c r="C2" s="124"/>
      <c r="D2" s="125"/>
      <c r="E2" s="130" t="s">
        <v>54</v>
      </c>
      <c r="F2" s="131" t="s">
        <v>55</v>
      </c>
      <c r="G2" s="131" t="s">
        <v>56</v>
      </c>
      <c r="H2" s="131" t="s">
        <v>57</v>
      </c>
      <c r="I2" s="131" t="s">
        <v>58</v>
      </c>
      <c r="J2" s="132" t="s">
        <v>59</v>
      </c>
      <c r="K2" s="130" t="s">
        <v>60</v>
      </c>
      <c r="L2" s="131" t="s">
        <v>61</v>
      </c>
      <c r="M2" s="131" t="s">
        <v>62</v>
      </c>
      <c r="N2" s="131" t="s">
        <v>63</v>
      </c>
      <c r="O2" s="131" t="s">
        <v>64</v>
      </c>
      <c r="P2" s="131" t="s">
        <v>65</v>
      </c>
      <c r="Q2" s="161" t="s">
        <v>66</v>
      </c>
    </row>
    <row r="3" spans="2:18" x14ac:dyDescent="0.2">
      <c r="B3" s="94" t="s">
        <v>67</v>
      </c>
      <c r="C3" s="166" t="s">
        <v>75</v>
      </c>
      <c r="D3" s="127" t="s">
        <v>39</v>
      </c>
      <c r="E3" s="134">
        <v>16</v>
      </c>
      <c r="F3" s="135">
        <v>16</v>
      </c>
      <c r="G3" s="135">
        <v>16</v>
      </c>
      <c r="H3" s="135">
        <v>16</v>
      </c>
      <c r="I3" s="135">
        <v>16</v>
      </c>
      <c r="J3" s="139">
        <v>16</v>
      </c>
      <c r="K3" s="149">
        <v>5832.6530000000002</v>
      </c>
      <c r="L3" s="150">
        <v>3067.5007500000002</v>
      </c>
      <c r="M3" s="150">
        <v>3067.5007500000002</v>
      </c>
      <c r="N3" s="150">
        <v>3067.5007500000002</v>
      </c>
      <c r="O3" s="150">
        <v>3067.5007500000002</v>
      </c>
      <c r="P3" s="155">
        <v>15423.616</v>
      </c>
      <c r="Q3" s="162">
        <f t="shared" ref="Q3:Q31" si="0">SUM(K3:P3)</f>
        <v>33526.271999999997</v>
      </c>
    </row>
    <row r="4" spans="2:18" x14ac:dyDescent="0.2">
      <c r="B4" s="86" t="s">
        <v>67</v>
      </c>
      <c r="C4" s="167" t="s">
        <v>76</v>
      </c>
      <c r="D4" s="128" t="s">
        <v>42</v>
      </c>
      <c r="E4" s="136">
        <v>8</v>
      </c>
      <c r="F4" s="133">
        <v>8</v>
      </c>
      <c r="G4" s="133">
        <v>8</v>
      </c>
      <c r="H4" s="133">
        <v>8</v>
      </c>
      <c r="I4" s="133">
        <v>8</v>
      </c>
      <c r="J4" s="140">
        <v>8</v>
      </c>
      <c r="K4" s="151">
        <v>235.91499999999999</v>
      </c>
      <c r="L4" s="152">
        <v>124.07225</v>
      </c>
      <c r="M4" s="152">
        <v>124.07225</v>
      </c>
      <c r="N4" s="152">
        <v>124.07225</v>
      </c>
      <c r="O4" s="152">
        <v>124.07225</v>
      </c>
      <c r="P4" s="156">
        <v>623.84400000000005</v>
      </c>
      <c r="Q4" s="163">
        <f t="shared" si="0"/>
        <v>1356.048</v>
      </c>
    </row>
    <row r="5" spans="2:18" x14ac:dyDescent="0.2">
      <c r="B5" s="86" t="s">
        <v>67</v>
      </c>
      <c r="C5" s="167" t="s">
        <v>78</v>
      </c>
      <c r="D5" s="128" t="s">
        <v>34</v>
      </c>
      <c r="E5" s="136">
        <v>184</v>
      </c>
      <c r="F5" s="133">
        <v>184</v>
      </c>
      <c r="G5" s="133">
        <v>184</v>
      </c>
      <c r="H5" s="133">
        <v>184</v>
      </c>
      <c r="I5" s="133">
        <v>184</v>
      </c>
      <c r="J5" s="140">
        <v>234</v>
      </c>
      <c r="K5" s="151">
        <v>151279.55499999999</v>
      </c>
      <c r="L5" s="152">
        <v>79560.737250000006</v>
      </c>
      <c r="M5" s="152">
        <v>79560.737250000006</v>
      </c>
      <c r="N5" s="152">
        <v>79560.737250000006</v>
      </c>
      <c r="O5" s="152">
        <v>79560.737250000006</v>
      </c>
      <c r="P5" s="156">
        <v>400037.14399999997</v>
      </c>
      <c r="Q5" s="163">
        <f t="shared" si="0"/>
        <v>869559.64800000004</v>
      </c>
    </row>
    <row r="6" spans="2:18" x14ac:dyDescent="0.2">
      <c r="B6" s="86" t="s">
        <v>67</v>
      </c>
      <c r="C6" s="167" t="s">
        <v>69</v>
      </c>
      <c r="D6" s="128" t="s">
        <v>38</v>
      </c>
      <c r="E6" s="136">
        <v>30</v>
      </c>
      <c r="F6" s="133">
        <v>30</v>
      </c>
      <c r="G6" s="133">
        <v>30</v>
      </c>
      <c r="H6" s="133">
        <v>30</v>
      </c>
      <c r="I6" s="133">
        <v>30</v>
      </c>
      <c r="J6" s="140">
        <v>95</v>
      </c>
      <c r="K6" s="151">
        <v>25641.605</v>
      </c>
      <c r="L6" s="152">
        <v>13485.39775</v>
      </c>
      <c r="M6" s="152">
        <v>13485.39775</v>
      </c>
      <c r="N6" s="152">
        <v>13485.39775</v>
      </c>
      <c r="O6" s="152">
        <v>13485.39775</v>
      </c>
      <c r="P6" s="156">
        <v>67805.555999999997</v>
      </c>
      <c r="Q6" s="163">
        <f t="shared" si="0"/>
        <v>147388.75200000001</v>
      </c>
    </row>
    <row r="7" spans="2:18" x14ac:dyDescent="0.2">
      <c r="B7" s="86" t="s">
        <v>67</v>
      </c>
      <c r="C7" s="167" t="s">
        <v>73</v>
      </c>
      <c r="D7" s="128" t="s">
        <v>35</v>
      </c>
      <c r="E7" s="136">
        <v>185</v>
      </c>
      <c r="F7" s="133">
        <v>185</v>
      </c>
      <c r="G7" s="133">
        <v>185</v>
      </c>
      <c r="H7" s="133">
        <v>185</v>
      </c>
      <c r="I7" s="133">
        <v>185</v>
      </c>
      <c r="J7" s="140">
        <v>185</v>
      </c>
      <c r="K7" s="151">
        <v>92033.597999999998</v>
      </c>
      <c r="L7" s="152">
        <v>48402.184249999998</v>
      </c>
      <c r="M7" s="152">
        <v>48402.184249999998</v>
      </c>
      <c r="N7" s="152">
        <v>48402.184249999998</v>
      </c>
      <c r="O7" s="152">
        <v>48402.184249999998</v>
      </c>
      <c r="P7" s="156">
        <v>243369.685</v>
      </c>
      <c r="Q7" s="163">
        <f t="shared" si="0"/>
        <v>529012.02</v>
      </c>
    </row>
    <row r="8" spans="2:18" x14ac:dyDescent="0.2">
      <c r="B8" s="86" t="s">
        <v>67</v>
      </c>
      <c r="C8" s="167" t="s">
        <v>112</v>
      </c>
      <c r="D8" s="128" t="s">
        <v>31</v>
      </c>
      <c r="E8" s="136">
        <v>295</v>
      </c>
      <c r="F8" s="133">
        <v>341</v>
      </c>
      <c r="G8" s="133">
        <v>341</v>
      </c>
      <c r="H8" s="133">
        <v>368</v>
      </c>
      <c r="I8" s="133">
        <v>368</v>
      </c>
      <c r="J8" s="140">
        <v>468</v>
      </c>
      <c r="K8" s="151">
        <v>96495.214000000007</v>
      </c>
      <c r="L8" s="152">
        <v>134348.64199999999</v>
      </c>
      <c r="M8" s="152">
        <v>68880.827999999994</v>
      </c>
      <c r="N8" s="152">
        <v>114801.38</v>
      </c>
      <c r="O8" s="152">
        <v>161342.48000000001</v>
      </c>
      <c r="P8" s="156">
        <v>783131.576</v>
      </c>
      <c r="Q8" s="163">
        <f t="shared" si="0"/>
        <v>1359000.12</v>
      </c>
    </row>
    <row r="9" spans="2:18" x14ac:dyDescent="0.2">
      <c r="B9" s="86" t="s">
        <v>67</v>
      </c>
      <c r="C9" s="167" t="s">
        <v>68</v>
      </c>
      <c r="D9" s="128" t="s">
        <v>36</v>
      </c>
      <c r="E9" s="136">
        <v>106</v>
      </c>
      <c r="F9" s="133">
        <v>106</v>
      </c>
      <c r="G9" s="133">
        <v>106</v>
      </c>
      <c r="H9" s="133">
        <v>106</v>
      </c>
      <c r="I9" s="133">
        <v>106</v>
      </c>
      <c r="J9" s="140">
        <v>129</v>
      </c>
      <c r="K9" s="151">
        <v>95610.993000000002</v>
      </c>
      <c r="L9" s="152">
        <v>50283.603000000003</v>
      </c>
      <c r="M9" s="152">
        <v>50283.603000000003</v>
      </c>
      <c r="N9" s="152">
        <v>50283.603000000003</v>
      </c>
      <c r="O9" s="152">
        <v>50283.603000000003</v>
      </c>
      <c r="P9" s="156">
        <v>252829.595</v>
      </c>
      <c r="Q9" s="163">
        <f t="shared" si="0"/>
        <v>549575</v>
      </c>
    </row>
    <row r="10" spans="2:18" x14ac:dyDescent="0.2">
      <c r="B10" s="86" t="s">
        <v>67</v>
      </c>
      <c r="C10" s="167" t="s">
        <v>70</v>
      </c>
      <c r="D10" s="128" t="s">
        <v>32</v>
      </c>
      <c r="E10" s="136">
        <v>96</v>
      </c>
      <c r="F10" s="133">
        <v>96</v>
      </c>
      <c r="G10" s="133">
        <v>96</v>
      </c>
      <c r="H10" s="133">
        <v>96</v>
      </c>
      <c r="I10" s="133">
        <v>96</v>
      </c>
      <c r="J10" s="140">
        <v>124</v>
      </c>
      <c r="K10" s="151">
        <v>34791.942999999999</v>
      </c>
      <c r="L10" s="152">
        <v>48440.23</v>
      </c>
      <c r="M10" s="152">
        <v>24835.405999999999</v>
      </c>
      <c r="N10" s="152">
        <v>41392.343999999997</v>
      </c>
      <c r="O10" s="152">
        <v>58173.023999999998</v>
      </c>
      <c r="P10" s="156">
        <v>282362.90899999999</v>
      </c>
      <c r="Q10" s="163">
        <f t="shared" si="0"/>
        <v>489995.85600000003</v>
      </c>
    </row>
    <row r="11" spans="2:18" x14ac:dyDescent="0.2">
      <c r="B11" s="86" t="s">
        <v>67</v>
      </c>
      <c r="C11" s="167" t="s">
        <v>74</v>
      </c>
      <c r="D11" s="128" t="s">
        <v>33</v>
      </c>
      <c r="E11" s="136">
        <v>180</v>
      </c>
      <c r="F11" s="133">
        <v>210</v>
      </c>
      <c r="G11" s="133">
        <v>210</v>
      </c>
      <c r="H11" s="133">
        <v>210</v>
      </c>
      <c r="I11" s="133">
        <v>210</v>
      </c>
      <c r="J11" s="140">
        <v>249</v>
      </c>
      <c r="K11" s="151">
        <v>155567.78599999999</v>
      </c>
      <c r="L11" s="152">
        <v>81815.998000000007</v>
      </c>
      <c r="M11" s="152">
        <v>81815.998000000007</v>
      </c>
      <c r="N11" s="152">
        <v>81815.998000000007</v>
      </c>
      <c r="O11" s="152">
        <v>81815.998000000007</v>
      </c>
      <c r="P11" s="156">
        <v>411376.75799999997</v>
      </c>
      <c r="Q11" s="163">
        <f t="shared" si="0"/>
        <v>894208.53600000008</v>
      </c>
    </row>
    <row r="12" spans="2:18" x14ac:dyDescent="0.2">
      <c r="B12" s="86" t="s">
        <v>67</v>
      </c>
      <c r="C12" s="167" t="s">
        <v>77</v>
      </c>
      <c r="D12" s="128" t="s">
        <v>40</v>
      </c>
      <c r="E12" s="136">
        <v>7</v>
      </c>
      <c r="F12" s="133">
        <v>7</v>
      </c>
      <c r="G12" s="133">
        <v>7</v>
      </c>
      <c r="H12" s="133">
        <v>7</v>
      </c>
      <c r="I12" s="133">
        <v>7</v>
      </c>
      <c r="J12" s="140">
        <v>45</v>
      </c>
      <c r="K12" s="151">
        <v>1149.248</v>
      </c>
      <c r="L12" s="152">
        <v>604.41125</v>
      </c>
      <c r="M12" s="152">
        <v>604.41125</v>
      </c>
      <c r="N12" s="152">
        <v>604.41125</v>
      </c>
      <c r="O12" s="152">
        <v>604.41125</v>
      </c>
      <c r="P12" s="156">
        <v>3039.0230000000001</v>
      </c>
      <c r="Q12" s="163">
        <f t="shared" si="0"/>
        <v>6605.9160000000011</v>
      </c>
    </row>
    <row r="13" spans="2:18" x14ac:dyDescent="0.2">
      <c r="B13" s="86" t="s">
        <v>67</v>
      </c>
      <c r="C13" s="167" t="s">
        <v>71</v>
      </c>
      <c r="D13" s="128" t="s">
        <v>37</v>
      </c>
      <c r="E13" s="136">
        <v>95</v>
      </c>
      <c r="F13" s="133">
        <v>101</v>
      </c>
      <c r="G13" s="133">
        <v>101</v>
      </c>
      <c r="H13" s="133">
        <v>101</v>
      </c>
      <c r="I13" s="133">
        <v>101</v>
      </c>
      <c r="J13" s="140">
        <v>146</v>
      </c>
      <c r="K13" s="151">
        <v>71781.923999999999</v>
      </c>
      <c r="L13" s="152">
        <v>37751.451500000003</v>
      </c>
      <c r="M13" s="152">
        <v>37751.451500000003</v>
      </c>
      <c r="N13" s="152">
        <v>37751.451500000003</v>
      </c>
      <c r="O13" s="152">
        <v>37751.451500000003</v>
      </c>
      <c r="P13" s="156">
        <v>189817.03</v>
      </c>
      <c r="Q13" s="163">
        <f t="shared" si="0"/>
        <v>412604.76</v>
      </c>
    </row>
    <row r="14" spans="2:18" ht="12.75" thickBot="1" x14ac:dyDescent="0.25">
      <c r="B14" s="90" t="s">
        <v>67</v>
      </c>
      <c r="C14" s="168" t="s">
        <v>72</v>
      </c>
      <c r="D14" s="129" t="s">
        <v>41</v>
      </c>
      <c r="E14" s="137">
        <v>5</v>
      </c>
      <c r="F14" s="138">
        <v>5</v>
      </c>
      <c r="G14" s="138">
        <v>5</v>
      </c>
      <c r="H14" s="138">
        <v>5</v>
      </c>
      <c r="I14" s="138">
        <v>5</v>
      </c>
      <c r="J14" s="141">
        <v>58</v>
      </c>
      <c r="K14" s="153">
        <v>897.33100000000002</v>
      </c>
      <c r="L14" s="154">
        <v>471.92325</v>
      </c>
      <c r="M14" s="154">
        <v>471.92325</v>
      </c>
      <c r="N14" s="154">
        <v>471.92325</v>
      </c>
      <c r="O14" s="154">
        <v>471.92325</v>
      </c>
      <c r="P14" s="157">
        <v>2372.864</v>
      </c>
      <c r="Q14" s="164">
        <f t="shared" si="0"/>
        <v>5157.8879999999999</v>
      </c>
    </row>
    <row r="15" spans="2:18" x14ac:dyDescent="0.2">
      <c r="B15" s="94" t="s">
        <v>94</v>
      </c>
      <c r="C15" s="166" t="s">
        <v>97</v>
      </c>
      <c r="D15" s="95" t="s">
        <v>98</v>
      </c>
      <c r="E15" s="88">
        <v>42</v>
      </c>
      <c r="F15" s="89">
        <v>42</v>
      </c>
      <c r="G15" s="89">
        <v>42</v>
      </c>
      <c r="H15" s="89">
        <v>42</v>
      </c>
      <c r="I15" s="89">
        <v>42</v>
      </c>
      <c r="J15" s="143">
        <v>42</v>
      </c>
      <c r="K15" s="145">
        <v>6762.8734901462158</v>
      </c>
      <c r="L15" s="126">
        <v>8736.0457724094067</v>
      </c>
      <c r="M15" s="126">
        <v>7813.7317228226293</v>
      </c>
      <c r="N15" s="126">
        <v>7074.1258741258725</v>
      </c>
      <c r="O15" s="126">
        <v>2634.9650349650342</v>
      </c>
      <c r="P15" s="158">
        <v>21685.060394151296</v>
      </c>
      <c r="Q15" s="162">
        <f t="shared" si="0"/>
        <v>54706.802288620456</v>
      </c>
      <c r="R15" s="79"/>
    </row>
    <row r="16" spans="2:18" x14ac:dyDescent="0.2">
      <c r="B16" s="86" t="s">
        <v>94</v>
      </c>
      <c r="C16" s="167" t="s">
        <v>95</v>
      </c>
      <c r="D16" s="87" t="s">
        <v>96</v>
      </c>
      <c r="E16" s="88">
        <v>20.5</v>
      </c>
      <c r="F16" s="89">
        <v>20.5</v>
      </c>
      <c r="G16" s="89">
        <v>20.5</v>
      </c>
      <c r="H16" s="89">
        <v>20.5</v>
      </c>
      <c r="I16" s="89">
        <v>20.5</v>
      </c>
      <c r="J16" s="143">
        <v>20.5</v>
      </c>
      <c r="K16" s="146">
        <v>1581.4492753623185</v>
      </c>
      <c r="L16" s="142">
        <v>2036.7149758454102</v>
      </c>
      <c r="M16" s="142">
        <v>983.96135265700468</v>
      </c>
      <c r="N16" s="142">
        <v>1364.2512077294684</v>
      </c>
      <c r="O16" s="142">
        <v>1036.5217391304348</v>
      </c>
      <c r="P16" s="159">
        <v>8028.2125603864733</v>
      </c>
      <c r="Q16" s="163">
        <f t="shared" si="0"/>
        <v>15031.111111111109</v>
      </c>
      <c r="R16" s="79"/>
    </row>
    <row r="17" spans="2:18" x14ac:dyDescent="0.2">
      <c r="B17" s="86" t="s">
        <v>94</v>
      </c>
      <c r="C17" s="167" t="s">
        <v>101</v>
      </c>
      <c r="D17" s="87" t="s">
        <v>46</v>
      </c>
      <c r="E17" s="88">
        <v>15.000999999999999</v>
      </c>
      <c r="F17" s="89">
        <v>15.000999999999999</v>
      </c>
      <c r="G17" s="89">
        <v>15.000999999999999</v>
      </c>
      <c r="H17" s="89">
        <v>15.000999999999999</v>
      </c>
      <c r="I17" s="89">
        <v>15.000999999999999</v>
      </c>
      <c r="J17" s="143">
        <v>15.000999999999999</v>
      </c>
      <c r="K17" s="146">
        <v>2230</v>
      </c>
      <c r="L17" s="142">
        <v>2551</v>
      </c>
      <c r="M17" s="142">
        <v>2364</v>
      </c>
      <c r="N17" s="142">
        <v>2690</v>
      </c>
      <c r="O17" s="142">
        <v>1046</v>
      </c>
      <c r="P17" s="159">
        <v>8199</v>
      </c>
      <c r="Q17" s="163">
        <f t="shared" si="0"/>
        <v>19080</v>
      </c>
      <c r="R17" s="79"/>
    </row>
    <row r="18" spans="2:18" x14ac:dyDescent="0.2">
      <c r="B18" s="86" t="s">
        <v>94</v>
      </c>
      <c r="C18" s="167" t="s">
        <v>99</v>
      </c>
      <c r="D18" s="87" t="s">
        <v>45</v>
      </c>
      <c r="E18" s="88">
        <v>33.340000000000003</v>
      </c>
      <c r="F18" s="89">
        <v>33.340000000000003</v>
      </c>
      <c r="G18" s="89">
        <v>33.340000000000003</v>
      </c>
      <c r="H18" s="89">
        <v>33.340000000000003</v>
      </c>
      <c r="I18" s="89">
        <v>33.340000000000003</v>
      </c>
      <c r="J18" s="143">
        <v>33.340000000000003</v>
      </c>
      <c r="K18" s="146">
        <v>6253.4322820037123</v>
      </c>
      <c r="L18" s="142">
        <v>6931.3543599257882</v>
      </c>
      <c r="M18" s="142">
        <v>7034.8794063079786</v>
      </c>
      <c r="N18" s="142">
        <v>8063.4508348794061</v>
      </c>
      <c r="O18" s="142">
        <v>3051.5769944341373</v>
      </c>
      <c r="P18" s="159">
        <v>21544.341372912804</v>
      </c>
      <c r="Q18" s="163">
        <f t="shared" si="0"/>
        <v>52879.035250463829</v>
      </c>
      <c r="R18" s="79"/>
    </row>
    <row r="19" spans="2:18" x14ac:dyDescent="0.2">
      <c r="B19" s="86" t="s">
        <v>94</v>
      </c>
      <c r="C19" s="167" t="s">
        <v>100</v>
      </c>
      <c r="D19" s="87" t="s">
        <v>44</v>
      </c>
      <c r="E19" s="88">
        <v>47.48</v>
      </c>
      <c r="F19" s="89">
        <v>47.48</v>
      </c>
      <c r="G19" s="89">
        <v>47.48</v>
      </c>
      <c r="H19" s="89">
        <v>47.48</v>
      </c>
      <c r="I19" s="89">
        <v>47.48</v>
      </c>
      <c r="J19" s="143">
        <v>47.48</v>
      </c>
      <c r="K19" s="146">
        <v>9686.5345181134617</v>
      </c>
      <c r="L19" s="142">
        <v>14795.352016404644</v>
      </c>
      <c r="M19" s="142">
        <v>9308.8174982911805</v>
      </c>
      <c r="N19" s="142">
        <v>8679.2891319207083</v>
      </c>
      <c r="O19" s="142">
        <v>4669.9931647300054</v>
      </c>
      <c r="P19" s="159">
        <v>55186.466165413512</v>
      </c>
      <c r="Q19" s="163">
        <f t="shared" si="0"/>
        <v>102326.45249487352</v>
      </c>
      <c r="R19" s="79"/>
    </row>
    <row r="20" spans="2:18" x14ac:dyDescent="0.2">
      <c r="B20" s="86" t="s">
        <v>94</v>
      </c>
      <c r="C20" s="167" t="s">
        <v>102</v>
      </c>
      <c r="D20" s="87" t="s">
        <v>43</v>
      </c>
      <c r="E20" s="88">
        <v>50</v>
      </c>
      <c r="F20" s="89">
        <v>50</v>
      </c>
      <c r="G20" s="89">
        <v>50</v>
      </c>
      <c r="H20" s="89">
        <v>50</v>
      </c>
      <c r="I20" s="89">
        <v>50</v>
      </c>
      <c r="J20" s="143">
        <v>50</v>
      </c>
      <c r="K20" s="146">
        <v>15158.604785240699</v>
      </c>
      <c r="L20" s="142">
        <v>14988.065724992788</v>
      </c>
      <c r="M20" s="142">
        <v>8140.9051599884669</v>
      </c>
      <c r="N20" s="142">
        <v>5245.2003459210136</v>
      </c>
      <c r="O20" s="142">
        <v>1279.5618333813775</v>
      </c>
      <c r="P20" s="159">
        <v>33611.415393485142</v>
      </c>
      <c r="Q20" s="163">
        <f t="shared" si="0"/>
        <v>78423.753243009502</v>
      </c>
      <c r="R20" s="79"/>
    </row>
    <row r="21" spans="2:18" ht="12.75" thickBot="1" x14ac:dyDescent="0.25">
      <c r="B21" s="90" t="s">
        <v>94</v>
      </c>
      <c r="C21" s="168" t="s">
        <v>103</v>
      </c>
      <c r="D21" s="91" t="s">
        <v>47</v>
      </c>
      <c r="E21" s="92">
        <v>16</v>
      </c>
      <c r="F21" s="93">
        <v>16</v>
      </c>
      <c r="G21" s="93">
        <v>16</v>
      </c>
      <c r="H21" s="93">
        <v>16</v>
      </c>
      <c r="I21" s="93">
        <v>16</v>
      </c>
      <c r="J21" s="144">
        <v>16</v>
      </c>
      <c r="K21" s="147">
        <v>70</v>
      </c>
      <c r="L21" s="148">
        <v>80</v>
      </c>
      <c r="M21" s="148">
        <v>74</v>
      </c>
      <c r="N21" s="148">
        <v>85</v>
      </c>
      <c r="O21" s="148">
        <v>33</v>
      </c>
      <c r="P21" s="160">
        <v>259</v>
      </c>
      <c r="Q21" s="164">
        <f t="shared" si="0"/>
        <v>601</v>
      </c>
      <c r="R21" s="79"/>
    </row>
    <row r="22" spans="2:18" x14ac:dyDescent="0.2">
      <c r="B22" s="86" t="s">
        <v>79</v>
      </c>
      <c r="C22" s="167" t="s">
        <v>80</v>
      </c>
      <c r="D22" s="87" t="s">
        <v>81</v>
      </c>
      <c r="E22" s="88">
        <v>6.6</v>
      </c>
      <c r="F22" s="89">
        <v>6.6</v>
      </c>
      <c r="G22" s="89"/>
      <c r="H22" s="89"/>
      <c r="I22" s="89"/>
      <c r="J22" s="143"/>
      <c r="K22" s="145">
        <v>1710.4950495049507</v>
      </c>
      <c r="L22" s="126">
        <v>1632.4752475247526</v>
      </c>
      <c r="M22" s="126">
        <v>2884.3564356435645</v>
      </c>
      <c r="N22" s="126">
        <v>0</v>
      </c>
      <c r="O22" s="126">
        <v>0</v>
      </c>
      <c r="P22" s="158">
        <v>0</v>
      </c>
      <c r="Q22" s="162">
        <f t="shared" si="0"/>
        <v>6227.3267326732675</v>
      </c>
    </row>
    <row r="23" spans="2:18" x14ac:dyDescent="0.2">
      <c r="B23" s="86" t="s">
        <v>79</v>
      </c>
      <c r="C23" s="167" t="s">
        <v>83</v>
      </c>
      <c r="D23" s="87" t="s">
        <v>51</v>
      </c>
      <c r="E23" s="88">
        <v>0.75</v>
      </c>
      <c r="F23" s="89">
        <v>0.75</v>
      </c>
      <c r="G23" s="89"/>
      <c r="H23" s="89"/>
      <c r="I23" s="89"/>
      <c r="J23" s="143"/>
      <c r="K23" s="146">
        <v>304.68140442132636</v>
      </c>
      <c r="L23" s="142">
        <v>436.15084525357611</v>
      </c>
      <c r="M23" s="142">
        <v>2151.1053315994795</v>
      </c>
      <c r="N23" s="142">
        <v>0</v>
      </c>
      <c r="O23" s="142">
        <v>0</v>
      </c>
      <c r="P23" s="159">
        <v>0</v>
      </c>
      <c r="Q23" s="163">
        <f t="shared" si="0"/>
        <v>2891.937581274382</v>
      </c>
    </row>
    <row r="24" spans="2:18" x14ac:dyDescent="0.2">
      <c r="B24" s="86" t="s">
        <v>79</v>
      </c>
      <c r="C24" s="167" t="s">
        <v>86</v>
      </c>
      <c r="D24" s="87" t="s">
        <v>50</v>
      </c>
      <c r="E24" s="88">
        <v>13.856</v>
      </c>
      <c r="F24" s="89">
        <v>13.856</v>
      </c>
      <c r="G24" s="89"/>
      <c r="H24" s="89"/>
      <c r="I24" s="89"/>
      <c r="J24" s="143"/>
      <c r="K24" s="146">
        <v>6589.0909090909099</v>
      </c>
      <c r="L24" s="142">
        <v>6018.7878787878799</v>
      </c>
      <c r="M24" s="142">
        <v>10191.515151515154</v>
      </c>
      <c r="N24" s="142">
        <v>0</v>
      </c>
      <c r="O24" s="142">
        <v>0</v>
      </c>
      <c r="P24" s="159">
        <v>0</v>
      </c>
      <c r="Q24" s="163">
        <f t="shared" si="0"/>
        <v>22799.393939393944</v>
      </c>
    </row>
    <row r="25" spans="2:18" x14ac:dyDescent="0.2">
      <c r="B25" s="86" t="s">
        <v>79</v>
      </c>
      <c r="C25" s="167" t="s">
        <v>85</v>
      </c>
      <c r="D25" s="87" t="s">
        <v>52</v>
      </c>
      <c r="E25" s="88">
        <v>2.2000000000000002</v>
      </c>
      <c r="F25" s="89">
        <v>2.2000000000000002</v>
      </c>
      <c r="G25" s="89"/>
      <c r="H25" s="89"/>
      <c r="I25" s="89"/>
      <c r="J25" s="143"/>
      <c r="K25" s="146">
        <v>105.21512385919168</v>
      </c>
      <c r="L25" s="142">
        <v>158.80052151238596</v>
      </c>
      <c r="M25" s="142">
        <v>783.833116036506</v>
      </c>
      <c r="N25" s="142">
        <v>0</v>
      </c>
      <c r="O25" s="142">
        <v>0</v>
      </c>
      <c r="P25" s="159">
        <v>0</v>
      </c>
      <c r="Q25" s="163">
        <f t="shared" si="0"/>
        <v>1047.8487614080836</v>
      </c>
    </row>
    <row r="26" spans="2:18" x14ac:dyDescent="0.2">
      <c r="B26" s="86" t="s">
        <v>79</v>
      </c>
      <c r="C26" s="167" t="s">
        <v>82</v>
      </c>
      <c r="D26" s="87" t="s">
        <v>49</v>
      </c>
      <c r="E26" s="88">
        <v>13.2</v>
      </c>
      <c r="F26" s="89">
        <v>13.2</v>
      </c>
      <c r="G26" s="89"/>
      <c r="H26" s="89"/>
      <c r="I26" s="89"/>
      <c r="J26" s="143"/>
      <c r="K26" s="146">
        <v>5841.9993904297462</v>
      </c>
      <c r="L26" s="142">
        <v>7825.0533373971348</v>
      </c>
      <c r="M26" s="142">
        <v>17802.864980188962</v>
      </c>
      <c r="N26" s="142">
        <v>0</v>
      </c>
      <c r="O26" s="142">
        <v>0</v>
      </c>
      <c r="P26" s="159">
        <v>0</v>
      </c>
      <c r="Q26" s="163">
        <f t="shared" si="0"/>
        <v>31469.917708015844</v>
      </c>
    </row>
    <row r="27" spans="2:18" x14ac:dyDescent="0.2">
      <c r="B27" s="86" t="s">
        <v>79</v>
      </c>
      <c r="C27" s="167" t="s">
        <v>92</v>
      </c>
      <c r="D27" s="87" t="s">
        <v>93</v>
      </c>
      <c r="E27" s="88">
        <v>13.2</v>
      </c>
      <c r="F27" s="89">
        <v>13.2</v>
      </c>
      <c r="G27" s="89"/>
      <c r="H27" s="89"/>
      <c r="I27" s="89"/>
      <c r="J27" s="143"/>
      <c r="K27" s="146">
        <v>1078.1362007168461</v>
      </c>
      <c r="L27" s="142">
        <v>1902.508960573477</v>
      </c>
      <c r="M27" s="142">
        <v>9372.5209080047807</v>
      </c>
      <c r="N27" s="142">
        <v>0</v>
      </c>
      <c r="O27" s="142">
        <v>0</v>
      </c>
      <c r="P27" s="159">
        <v>0</v>
      </c>
      <c r="Q27" s="163">
        <f t="shared" si="0"/>
        <v>12353.166069295105</v>
      </c>
    </row>
    <row r="28" spans="2:18" x14ac:dyDescent="0.2">
      <c r="B28" s="86" t="s">
        <v>79</v>
      </c>
      <c r="C28" s="167" t="s">
        <v>90</v>
      </c>
      <c r="D28" s="87" t="s">
        <v>91</v>
      </c>
      <c r="E28" s="88">
        <v>14</v>
      </c>
      <c r="F28" s="89">
        <v>14</v>
      </c>
      <c r="G28" s="89"/>
      <c r="H28" s="89"/>
      <c r="I28" s="89"/>
      <c r="J28" s="143"/>
      <c r="K28" s="146">
        <v>6645.2380952380945</v>
      </c>
      <c r="L28" s="142">
        <v>11612.69841269841</v>
      </c>
      <c r="M28" s="142">
        <v>66855.158730158713</v>
      </c>
      <c r="N28" s="142">
        <v>0</v>
      </c>
      <c r="O28" s="142">
        <v>0</v>
      </c>
      <c r="P28" s="159">
        <v>0</v>
      </c>
      <c r="Q28" s="163">
        <f t="shared" si="0"/>
        <v>85113.095238095222</v>
      </c>
    </row>
    <row r="29" spans="2:18" x14ac:dyDescent="0.2">
      <c r="B29" s="86" t="s">
        <v>79</v>
      </c>
      <c r="C29" s="167" t="s">
        <v>87</v>
      </c>
      <c r="D29" s="87" t="s">
        <v>53</v>
      </c>
      <c r="E29" s="88">
        <v>3.45</v>
      </c>
      <c r="F29" s="89">
        <v>3.45</v>
      </c>
      <c r="G29" s="89"/>
      <c r="H29" s="89"/>
      <c r="I29" s="89"/>
      <c r="J29" s="143"/>
      <c r="K29" s="146">
        <v>75.587590097148222</v>
      </c>
      <c r="L29" s="142">
        <v>98.151049827640236</v>
      </c>
      <c r="M29" s="142">
        <v>411.40708241930429</v>
      </c>
      <c r="N29" s="142">
        <v>0</v>
      </c>
      <c r="O29" s="142">
        <v>0</v>
      </c>
      <c r="P29" s="159">
        <v>0</v>
      </c>
      <c r="Q29" s="163">
        <f t="shared" si="0"/>
        <v>585.14572234409275</v>
      </c>
    </row>
    <row r="30" spans="2:18" x14ac:dyDescent="0.2">
      <c r="B30" s="86" t="s">
        <v>79</v>
      </c>
      <c r="C30" s="167" t="s">
        <v>84</v>
      </c>
      <c r="D30" s="87" t="s">
        <v>48</v>
      </c>
      <c r="E30" s="88">
        <v>10.391999999999999</v>
      </c>
      <c r="F30" s="89">
        <v>10.391999999999999</v>
      </c>
      <c r="G30" s="89"/>
      <c r="H30" s="89"/>
      <c r="I30" s="89"/>
      <c r="J30" s="143"/>
      <c r="K30" s="146">
        <v>1054.838709677419</v>
      </c>
      <c r="L30" s="142">
        <v>1444.1687344913148</v>
      </c>
      <c r="M30" s="142">
        <v>7767.6178660049609</v>
      </c>
      <c r="N30" s="142">
        <v>0</v>
      </c>
      <c r="O30" s="142">
        <v>0</v>
      </c>
      <c r="P30" s="159">
        <v>0</v>
      </c>
      <c r="Q30" s="163">
        <f t="shared" si="0"/>
        <v>10266.625310173695</v>
      </c>
    </row>
    <row r="31" spans="2:18" ht="12.75" thickBot="1" x14ac:dyDescent="0.25">
      <c r="B31" s="90" t="s">
        <v>79</v>
      </c>
      <c r="C31" s="168" t="s">
        <v>88</v>
      </c>
      <c r="D31" s="91" t="s">
        <v>89</v>
      </c>
      <c r="E31" s="92">
        <v>9.1999999999999993</v>
      </c>
      <c r="F31" s="93">
        <v>9.1999999999999993</v>
      </c>
      <c r="G31" s="93"/>
      <c r="H31" s="93"/>
      <c r="I31" s="93"/>
      <c r="J31" s="144"/>
      <c r="K31" s="147">
        <v>1232.0109439124485</v>
      </c>
      <c r="L31" s="148">
        <v>1184.4049247606017</v>
      </c>
      <c r="M31" s="148">
        <v>2485.7729138166892</v>
      </c>
      <c r="N31" s="148">
        <v>0</v>
      </c>
      <c r="O31" s="148">
        <v>0</v>
      </c>
      <c r="P31" s="160">
        <v>0</v>
      </c>
      <c r="Q31" s="164">
        <f t="shared" si="0"/>
        <v>4902.1887824897394</v>
      </c>
    </row>
    <row r="33" spans="5:17" ht="12.75" thickBot="1" x14ac:dyDescent="0.25">
      <c r="E33" s="97">
        <f t="shared" ref="E33:P33" si="1">SUM(E3:E32)</f>
        <v>1518.1690000000001</v>
      </c>
      <c r="F33" s="1">
        <f t="shared" si="1"/>
        <v>1600.1690000000001</v>
      </c>
      <c r="G33" s="1">
        <f t="shared" si="1"/>
        <v>1513.3209999999999</v>
      </c>
      <c r="H33" s="1">
        <f t="shared" si="1"/>
        <v>1540.3209999999999</v>
      </c>
      <c r="I33" s="1">
        <f t="shared" si="1"/>
        <v>1540.3209999999999</v>
      </c>
      <c r="J33" s="1">
        <f t="shared" si="1"/>
        <v>1981.3209999999999</v>
      </c>
      <c r="K33" s="80">
        <f t="shared" si="1"/>
        <v>797697.95276781451</v>
      </c>
      <c r="L33" s="80">
        <f t="shared" si="1"/>
        <v>580787.88401240541</v>
      </c>
      <c r="M33" s="80">
        <f t="shared" si="1"/>
        <v>565709.9609054554</v>
      </c>
      <c r="N33" s="80">
        <f t="shared" si="1"/>
        <v>504962.32064457657</v>
      </c>
      <c r="O33" s="80">
        <f t="shared" si="1"/>
        <v>548834.40201664111</v>
      </c>
      <c r="P33" s="80">
        <f t="shared" si="1"/>
        <v>2800703.0958863492</v>
      </c>
      <c r="Q33" s="96">
        <f>+SUM(Q3:Q31)</f>
        <v>5798695.6162332427</v>
      </c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87F0-DB84-4972-ADE1-6A99093126E9}">
  <dimension ref="B1:W8"/>
  <sheetViews>
    <sheetView showGridLines="0" topLeftCell="J1" zoomScale="130" zoomScaleNormal="130" workbookViewId="0">
      <selection activeCell="U7" sqref="U7:W7"/>
    </sheetView>
  </sheetViews>
  <sheetFormatPr baseColWidth="10" defaultRowHeight="15" x14ac:dyDescent="0.25"/>
  <cols>
    <col min="1" max="1" width="9.140625" style="2" customWidth="1"/>
    <col min="2" max="2" width="10.5703125" style="2" customWidth="1"/>
    <col min="3" max="3" width="11" style="2" customWidth="1"/>
    <col min="4" max="4" width="10.140625" style="2" customWidth="1"/>
    <col min="5" max="5" width="10.140625" style="16" hidden="1" customWidth="1"/>
    <col min="6" max="8" width="12.28515625" style="2" customWidth="1"/>
    <col min="9" max="14" width="11" style="2" customWidth="1"/>
    <col min="15" max="17" width="10.85546875" style="2" customWidth="1"/>
    <col min="18" max="18" width="14.28515625" style="2" bestFit="1" customWidth="1"/>
    <col min="19" max="23" width="12.5703125" style="2" bestFit="1" customWidth="1"/>
    <col min="24" max="24" width="9.140625" style="2" customWidth="1"/>
    <col min="25" max="27" width="10" style="2" customWidth="1"/>
    <col min="28" max="16384" width="11.42578125" style="2"/>
  </cols>
  <sheetData>
    <row r="1" spans="2:23" ht="15.75" thickBot="1" x14ac:dyDescent="0.3"/>
    <row r="2" spans="2:23" ht="16.5" thickTop="1" thickBot="1" x14ac:dyDescent="0.3">
      <c r="B2" s="200" t="s">
        <v>12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202"/>
      <c r="N2" s="202"/>
      <c r="O2" s="202"/>
      <c r="P2" s="202"/>
      <c r="Q2" s="202"/>
      <c r="R2" s="214" t="s">
        <v>110</v>
      </c>
      <c r="S2" s="215"/>
      <c r="T2" s="215"/>
      <c r="U2" s="215"/>
      <c r="V2" s="215"/>
      <c r="W2" s="216"/>
    </row>
    <row r="3" spans="2:23" ht="51.75" customHeight="1" thickTop="1" x14ac:dyDescent="0.25">
      <c r="B3" s="203" t="s">
        <v>0</v>
      </c>
      <c r="C3" s="205" t="s">
        <v>13</v>
      </c>
      <c r="D3" s="207" t="s">
        <v>14</v>
      </c>
      <c r="E3" s="209" t="s">
        <v>104</v>
      </c>
      <c r="F3" s="210" t="s">
        <v>105</v>
      </c>
      <c r="G3" s="211"/>
      <c r="H3" s="211"/>
      <c r="I3" s="211"/>
      <c r="J3" s="211"/>
      <c r="K3" s="212"/>
      <c r="L3" s="213" t="s">
        <v>106</v>
      </c>
      <c r="M3" s="198"/>
      <c r="N3" s="198"/>
      <c r="O3" s="198"/>
      <c r="P3" s="198"/>
      <c r="Q3" s="199"/>
      <c r="R3" s="197" t="s">
        <v>111</v>
      </c>
      <c r="S3" s="198"/>
      <c r="T3" s="198"/>
      <c r="U3" s="198"/>
      <c r="V3" s="198"/>
      <c r="W3" s="199"/>
    </row>
    <row r="4" spans="2:23" s="6" customFormat="1" ht="12" thickBot="1" x14ac:dyDescent="0.3">
      <c r="B4" s="204"/>
      <c r="C4" s="206"/>
      <c r="D4" s="208"/>
      <c r="E4" s="209"/>
      <c r="F4" s="3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169" t="s">
        <v>7</v>
      </c>
      <c r="L4" s="170" t="s">
        <v>2</v>
      </c>
      <c r="M4" s="4" t="s">
        <v>3</v>
      </c>
      <c r="N4" s="4" t="s">
        <v>4</v>
      </c>
      <c r="O4" s="4" t="s">
        <v>5</v>
      </c>
      <c r="P4" s="4" t="s">
        <v>6</v>
      </c>
      <c r="Q4" s="5" t="s">
        <v>7</v>
      </c>
      <c r="R4" s="165" t="s">
        <v>2</v>
      </c>
      <c r="S4" s="120" t="s">
        <v>3</v>
      </c>
      <c r="T4" s="120" t="s">
        <v>4</v>
      </c>
      <c r="U4" s="120" t="s">
        <v>5</v>
      </c>
      <c r="V4" s="120" t="s">
        <v>6</v>
      </c>
      <c r="W4" s="121" t="s">
        <v>7</v>
      </c>
    </row>
    <row r="5" spans="2:23" s="6" customFormat="1" ht="12" thickTop="1" x14ac:dyDescent="0.25">
      <c r="B5" s="101" t="s">
        <v>9</v>
      </c>
      <c r="C5" s="7" t="str">
        <f>+'Anexo Pliego'!B3</f>
        <v>6.1TD</v>
      </c>
      <c r="D5" s="106">
        <f>+COUNT('Anexo Pliego'!$E$3:$E$14)</f>
        <v>12</v>
      </c>
      <c r="E5" s="103">
        <v>4839.9499999999989</v>
      </c>
      <c r="F5" s="171">
        <v>22.965214999999997</v>
      </c>
      <c r="G5" s="172">
        <v>19.841177999999999</v>
      </c>
      <c r="H5" s="172">
        <v>10.327582</v>
      </c>
      <c r="I5" s="172">
        <v>8.5606620000000007</v>
      </c>
      <c r="J5" s="172">
        <v>1.9085830000000001</v>
      </c>
      <c r="K5" s="173">
        <v>1.1489579999999999</v>
      </c>
      <c r="L5" s="174">
        <v>31.341000000000001</v>
      </c>
      <c r="M5" s="175">
        <v>24.21</v>
      </c>
      <c r="N5" s="175">
        <v>11.287000000000001</v>
      </c>
      <c r="O5" s="175">
        <v>7.0540000000000003</v>
      </c>
      <c r="P5" s="175">
        <v>2.0680000000000001</v>
      </c>
      <c r="Q5" s="176">
        <v>1.4260000000000002</v>
      </c>
      <c r="R5" s="177">
        <v>255.42799753901571</v>
      </c>
      <c r="S5" s="178">
        <v>242.07056229569793</v>
      </c>
      <c r="T5" s="178">
        <v>208.88124826420128</v>
      </c>
      <c r="U5" s="178">
        <v>193.32283716104223</v>
      </c>
      <c r="V5" s="178">
        <v>176.79533030432768</v>
      </c>
      <c r="W5" s="179">
        <v>202.97032435914704</v>
      </c>
    </row>
    <row r="6" spans="2:23" s="6" customFormat="1" ht="11.25" x14ac:dyDescent="0.25">
      <c r="B6" s="102" t="s">
        <v>10</v>
      </c>
      <c r="C6" s="8" t="str">
        <f>+'Anexo Pliego'!B15</f>
        <v>3.0TD</v>
      </c>
      <c r="D6" s="107">
        <f>+COUNT('Anexo Pliego'!$E$15:$E$21)</f>
        <v>7</v>
      </c>
      <c r="E6" s="104">
        <v>770.82999999999993</v>
      </c>
      <c r="F6" s="180">
        <v>13.982509</v>
      </c>
      <c r="G6" s="181">
        <v>11.899073999999999</v>
      </c>
      <c r="H6" s="181">
        <v>4.0020449999999999</v>
      </c>
      <c r="I6" s="181">
        <v>3.6539730000000001</v>
      </c>
      <c r="J6" s="181">
        <v>2.732707</v>
      </c>
      <c r="K6" s="182">
        <v>2.0011359999999998</v>
      </c>
      <c r="L6" s="183">
        <v>43.935000000000002</v>
      </c>
      <c r="M6" s="184">
        <v>33.802999999999997</v>
      </c>
      <c r="N6" s="184">
        <v>16.170000000000002</v>
      </c>
      <c r="O6" s="184">
        <v>9.5389999999999997</v>
      </c>
      <c r="P6" s="184">
        <v>3.5489999999999999</v>
      </c>
      <c r="Q6" s="185">
        <v>2.37</v>
      </c>
      <c r="R6" s="186">
        <v>289.23827703281057</v>
      </c>
      <c r="S6" s="187">
        <v>270.93434156277573</v>
      </c>
      <c r="T6" s="187">
        <v>227.24927779924155</v>
      </c>
      <c r="U6" s="187">
        <v>207.89217001205597</v>
      </c>
      <c r="V6" s="187">
        <v>190.83004738434164</v>
      </c>
      <c r="W6" s="188">
        <v>220.89702418331447</v>
      </c>
    </row>
    <row r="7" spans="2:23" s="6" customFormat="1" ht="12" thickBot="1" x14ac:dyDescent="0.3">
      <c r="B7" s="9" t="s">
        <v>11</v>
      </c>
      <c r="C7" s="10" t="str">
        <f>+'Anexo Pliego'!B22</f>
        <v>2.0TD</v>
      </c>
      <c r="D7" s="108">
        <f>+COUNT('Anexo Pliego'!$E$22:$E$31)</f>
        <v>10</v>
      </c>
      <c r="E7" s="105">
        <v>125.9</v>
      </c>
      <c r="F7" s="189">
        <v>25.383054999999999</v>
      </c>
      <c r="G7" s="190">
        <v>1.342713</v>
      </c>
      <c r="H7" s="195" t="s">
        <v>113</v>
      </c>
      <c r="I7" s="195" t="s">
        <v>113</v>
      </c>
      <c r="J7" s="195" t="s">
        <v>113</v>
      </c>
      <c r="K7" s="196" t="s">
        <v>113</v>
      </c>
      <c r="L7" s="192">
        <v>72.991</v>
      </c>
      <c r="M7" s="191">
        <v>28.573</v>
      </c>
      <c r="N7" s="191">
        <v>3.1749999999999998</v>
      </c>
      <c r="O7" s="195" t="s">
        <v>113</v>
      </c>
      <c r="P7" s="195" t="s">
        <v>113</v>
      </c>
      <c r="Q7" s="196" t="s">
        <v>113</v>
      </c>
      <c r="R7" s="193">
        <v>299.40188619889682</v>
      </c>
      <c r="S7" s="194">
        <v>248.75023877489684</v>
      </c>
      <c r="T7" s="194">
        <v>223.60129952206483</v>
      </c>
      <c r="U7" s="195" t="s">
        <v>113</v>
      </c>
      <c r="V7" s="195" t="s">
        <v>113</v>
      </c>
      <c r="W7" s="196" t="s">
        <v>113</v>
      </c>
    </row>
    <row r="8" spans="2:23" s="6" customFormat="1" ht="12" thickTop="1" x14ac:dyDescent="0.2">
      <c r="B8" s="11"/>
      <c r="C8" s="11"/>
      <c r="D8" s="12">
        <f>SUM(D5:D7)</f>
        <v>29</v>
      </c>
      <c r="E8" s="13"/>
      <c r="F8" s="14"/>
      <c r="G8" s="14"/>
      <c r="H8" s="14"/>
      <c r="I8" s="14"/>
      <c r="J8" s="14"/>
      <c r="K8" s="14"/>
      <c r="L8" s="15"/>
      <c r="M8" s="15"/>
      <c r="N8" s="15"/>
    </row>
  </sheetData>
  <mergeCells count="9">
    <mergeCell ref="R3:W3"/>
    <mergeCell ref="B2:Q2"/>
    <mergeCell ref="B3:B4"/>
    <mergeCell ref="C3:C4"/>
    <mergeCell ref="D3:D4"/>
    <mergeCell ref="E3:E4"/>
    <mergeCell ref="F3:K3"/>
    <mergeCell ref="L3:Q3"/>
    <mergeCell ref="R2:W2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DE908-52D2-4E80-8782-D14D7B56D274}">
  <dimension ref="A1:AH28"/>
  <sheetViews>
    <sheetView showGridLines="0" tabSelected="1" zoomScaleNormal="100" workbookViewId="0">
      <selection activeCell="D14" sqref="D14"/>
    </sheetView>
  </sheetViews>
  <sheetFormatPr baseColWidth="10" defaultRowHeight="15" x14ac:dyDescent="0.25"/>
  <cols>
    <col min="1" max="1" width="11.7109375" style="17" customWidth="1"/>
    <col min="2" max="2" width="11.28515625" style="17" customWidth="1"/>
    <col min="3" max="3" width="12.28515625" style="17" customWidth="1"/>
    <col min="4" max="5" width="14.5703125" style="17" customWidth="1"/>
    <col min="6" max="7" width="12.28515625" style="17" customWidth="1"/>
    <col min="8" max="8" width="11" style="17" customWidth="1"/>
    <col min="9" max="9" width="12.7109375" style="17" bestFit="1" customWidth="1"/>
    <col min="10" max="11" width="11" style="17" customWidth="1"/>
    <col min="12" max="13" width="14.5703125" style="17" customWidth="1"/>
    <col min="14" max="18" width="10.85546875" style="17" customWidth="1"/>
    <col min="19" max="23" width="11.7109375" style="17" customWidth="1"/>
    <col min="24" max="29" width="9.140625" style="17" customWidth="1"/>
    <col min="30" max="34" width="10" style="17" customWidth="1"/>
    <col min="35" max="16384" width="11.42578125" style="17"/>
  </cols>
  <sheetData>
    <row r="1" spans="1:34" ht="15.75" thickBot="1" x14ac:dyDescent="0.3"/>
    <row r="2" spans="1:34" ht="17.25" thickTop="1" thickBot="1" x14ac:dyDescent="0.3">
      <c r="B2" s="220" t="s">
        <v>15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2"/>
    </row>
    <row r="3" spans="1:34" ht="29.25" customHeight="1" thickTop="1" x14ac:dyDescent="0.25">
      <c r="B3" s="227" t="s">
        <v>0</v>
      </c>
      <c r="C3" s="229" t="s">
        <v>13</v>
      </c>
      <c r="D3" s="231" t="s">
        <v>14</v>
      </c>
      <c r="E3" s="233" t="s">
        <v>1</v>
      </c>
      <c r="F3" s="234"/>
      <c r="G3" s="234"/>
      <c r="H3" s="234"/>
      <c r="I3" s="234"/>
      <c r="J3" s="235"/>
      <c r="K3" s="233" t="s">
        <v>16</v>
      </c>
      <c r="L3" s="234"/>
      <c r="M3" s="234"/>
      <c r="N3" s="234"/>
      <c r="O3" s="234"/>
      <c r="P3" s="234"/>
      <c r="Q3" s="235"/>
    </row>
    <row r="4" spans="1:34" s="24" customFormat="1" ht="33.75" customHeight="1" thickBot="1" x14ac:dyDescent="0.3">
      <c r="B4" s="228"/>
      <c r="C4" s="230"/>
      <c r="D4" s="232"/>
      <c r="E4" s="18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20" t="s">
        <v>7</v>
      </c>
      <c r="K4" s="21" t="s">
        <v>2</v>
      </c>
      <c r="L4" s="22" t="s">
        <v>3</v>
      </c>
      <c r="M4" s="22" t="s">
        <v>4</v>
      </c>
      <c r="N4" s="22" t="s">
        <v>5</v>
      </c>
      <c r="O4" s="22" t="s">
        <v>6</v>
      </c>
      <c r="P4" s="22" t="s">
        <v>7</v>
      </c>
      <c r="Q4" s="23" t="s">
        <v>8</v>
      </c>
    </row>
    <row r="5" spans="1:34" s="24" customFormat="1" ht="12" thickTop="1" x14ac:dyDescent="0.25">
      <c r="B5" s="98" t="str">
        <f>+'Precios Máximos'!B5</f>
        <v>Bloque 1</v>
      </c>
      <c r="C5" s="25" t="str">
        <f>+'Precios Máximos'!C5</f>
        <v>6.1TD</v>
      </c>
      <c r="D5" s="26">
        <f>+'Precios Máximos'!D5</f>
        <v>12</v>
      </c>
      <c r="E5" s="27">
        <f>+SUM('Anexo Pliego'!E3:E14)</f>
        <v>1207</v>
      </c>
      <c r="F5" s="28">
        <f>+SUM('Anexo Pliego'!F3:F14)</f>
        <v>1289</v>
      </c>
      <c r="G5" s="28">
        <f>+SUM('Anexo Pliego'!G3:G14)</f>
        <v>1289</v>
      </c>
      <c r="H5" s="28">
        <f>+SUM('Anexo Pliego'!H3:H14)</f>
        <v>1316</v>
      </c>
      <c r="I5" s="28">
        <f>+SUM('Anexo Pliego'!I3:I14)</f>
        <v>1316</v>
      </c>
      <c r="J5" s="29">
        <f>+SUM('Anexo Pliego'!J3:J14)</f>
        <v>1757</v>
      </c>
      <c r="K5" s="30">
        <f>+SUM('Anexo Pliego'!K3:K14)</f>
        <v>731317.76500000001</v>
      </c>
      <c r="L5" s="31">
        <f>+SUM('Anexo Pliego'!L3:L14)</f>
        <v>498356.15125000005</v>
      </c>
      <c r="M5" s="31">
        <f>+SUM('Anexo Pliego'!M3:M14)</f>
        <v>409283.51325000008</v>
      </c>
      <c r="N5" s="31">
        <f>+SUM('Anexo Pliego'!N3:N14)</f>
        <v>471761.00325000007</v>
      </c>
      <c r="O5" s="31">
        <f>+SUM('Anexo Pliego'!O3:O14)</f>
        <v>535082.78324999998</v>
      </c>
      <c r="P5" s="31">
        <f>+SUM('Anexo Pliego'!P3:P14)</f>
        <v>2652189.6</v>
      </c>
      <c r="Q5" s="26">
        <f>SUM(K5:P5)</f>
        <v>5297990.8159999996</v>
      </c>
    </row>
    <row r="6" spans="1:34" s="24" customFormat="1" ht="11.25" x14ac:dyDescent="0.25">
      <c r="B6" s="99" t="str">
        <f>+'Precios Máximos'!B6</f>
        <v>Bloque 2</v>
      </c>
      <c r="C6" s="32" t="str">
        <f>+'Precios Máximos'!C6</f>
        <v>3.0TD</v>
      </c>
      <c r="D6" s="33">
        <f>+'Precios Máximos'!D6</f>
        <v>7</v>
      </c>
      <c r="E6" s="34">
        <f>+SUM('Anexo Pliego'!E15:E21)</f>
        <v>224.321</v>
      </c>
      <c r="F6" s="35">
        <f>+SUM('Anexo Pliego'!F15:F21)</f>
        <v>224.321</v>
      </c>
      <c r="G6" s="35">
        <f>+SUM('Anexo Pliego'!G15:G21)</f>
        <v>224.321</v>
      </c>
      <c r="H6" s="35">
        <f>+SUM('Anexo Pliego'!H15:H21)</f>
        <v>224.321</v>
      </c>
      <c r="I6" s="35">
        <f>+SUM('Anexo Pliego'!I15:I21)</f>
        <v>224.321</v>
      </c>
      <c r="J6" s="36">
        <f>+SUM('Anexo Pliego'!J15:J21)</f>
        <v>224.321</v>
      </c>
      <c r="K6" s="37">
        <f>+SUM('Anexo Pliego'!K15:K21)</f>
        <v>41742.894350866409</v>
      </c>
      <c r="L6" s="38">
        <f>+SUM('Anexo Pliego'!L15:L21)</f>
        <v>50118.532849578041</v>
      </c>
      <c r="M6" s="38">
        <f>+SUM('Anexo Pliego'!M15:M21)</f>
        <v>35720.295140067261</v>
      </c>
      <c r="N6" s="38">
        <f>+SUM('Anexo Pliego'!N15:N21)</f>
        <v>33201.317394576472</v>
      </c>
      <c r="O6" s="38">
        <f>+SUM('Anexo Pliego'!O15:O21)</f>
        <v>13751.61876664099</v>
      </c>
      <c r="P6" s="38">
        <f>+SUM('Anexo Pliego'!P15:P21)</f>
        <v>148513.49588634924</v>
      </c>
      <c r="Q6" s="33">
        <f t="shared" ref="Q6:Q7" si="0">SUM(K6:P6)</f>
        <v>323048.15438807837</v>
      </c>
    </row>
    <row r="7" spans="1:34" s="24" customFormat="1" ht="12" thickBot="1" x14ac:dyDescent="0.3">
      <c r="B7" s="100" t="str">
        <f>+'Precios Máximos'!B7</f>
        <v>Bloque 3</v>
      </c>
      <c r="C7" s="39" t="str">
        <f>+'Precios Máximos'!C7</f>
        <v>2.0TD</v>
      </c>
      <c r="D7" s="40">
        <f>+'Precios Máximos'!D7</f>
        <v>10</v>
      </c>
      <c r="E7" s="41">
        <f>+SUM('Anexo Pliego'!E22:E31)</f>
        <v>86.847999999999999</v>
      </c>
      <c r="F7" s="42">
        <f>+SUM('Anexo Pliego'!F22:F31)</f>
        <v>86.847999999999999</v>
      </c>
      <c r="G7" s="42">
        <f>+SUM('Anexo Pliego'!G22:G31)</f>
        <v>0</v>
      </c>
      <c r="H7" s="42">
        <f>+SUM('Anexo Pliego'!H22:H31)</f>
        <v>0</v>
      </c>
      <c r="I7" s="42">
        <f>+SUM('Anexo Pliego'!I22:I31)</f>
        <v>0</v>
      </c>
      <c r="J7" s="43">
        <f>+SUM('Anexo Pliego'!J22:J31)</f>
        <v>0</v>
      </c>
      <c r="K7" s="44">
        <f>+SUM('Anexo Pliego'!K22:K31)</f>
        <v>24637.293416948083</v>
      </c>
      <c r="L7" s="45">
        <f>+SUM('Anexo Pliego'!L22:L31)</f>
        <v>32313.199912827171</v>
      </c>
      <c r="M7" s="45">
        <f>+SUM('Anexo Pliego'!M22:M31)</f>
        <v>120706.15251538812</v>
      </c>
      <c r="N7" s="45">
        <f>+SUM('Anexo Pliego'!N22:N31)</f>
        <v>0</v>
      </c>
      <c r="O7" s="45">
        <f>+SUM('Anexo Pliego'!O22:O31)</f>
        <v>0</v>
      </c>
      <c r="P7" s="45">
        <f>+SUM('Anexo Pliego'!P22:P31)</f>
        <v>0</v>
      </c>
      <c r="Q7" s="40">
        <f t="shared" si="0"/>
        <v>177656.64584516338</v>
      </c>
    </row>
    <row r="8" spans="1:34" s="24" customFormat="1" ht="12" thickTop="1" x14ac:dyDescent="0.2">
      <c r="B8" s="46"/>
      <c r="C8" s="46"/>
      <c r="D8" s="47">
        <f t="shared" ref="D8:P8" si="1">SUM(D5:D7)</f>
        <v>29</v>
      </c>
      <c r="E8" s="48">
        <f t="shared" si="1"/>
        <v>1518.1689999999999</v>
      </c>
      <c r="F8" s="48">
        <f t="shared" si="1"/>
        <v>1600.1689999999999</v>
      </c>
      <c r="G8" s="48">
        <f t="shared" si="1"/>
        <v>1513.3209999999999</v>
      </c>
      <c r="H8" s="48">
        <f t="shared" si="1"/>
        <v>1540.3209999999999</v>
      </c>
      <c r="I8" s="48">
        <f t="shared" si="1"/>
        <v>1540.3209999999999</v>
      </c>
      <c r="J8" s="48">
        <f t="shared" si="1"/>
        <v>1981.3209999999999</v>
      </c>
      <c r="K8" s="49">
        <f t="shared" si="1"/>
        <v>797697.95276781451</v>
      </c>
      <c r="L8" s="49">
        <f t="shared" si="1"/>
        <v>580787.88401240529</v>
      </c>
      <c r="M8" s="49">
        <f t="shared" si="1"/>
        <v>565709.9609054554</v>
      </c>
      <c r="N8" s="49">
        <f t="shared" si="1"/>
        <v>504962.32064457657</v>
      </c>
      <c r="O8" s="49">
        <f t="shared" si="1"/>
        <v>548834.40201664099</v>
      </c>
      <c r="P8" s="49">
        <f t="shared" si="1"/>
        <v>2800703.0958863492</v>
      </c>
      <c r="Q8" s="49">
        <f>SUM(K8:P8)</f>
        <v>5798695.6162332427</v>
      </c>
    </row>
    <row r="9" spans="1:34" s="24" customFormat="1" ht="25.5" customHeight="1" thickBot="1" x14ac:dyDescent="0.25">
      <c r="A9" s="51"/>
      <c r="B9" s="46"/>
      <c r="C9" s="46"/>
      <c r="D9" s="46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/>
      <c r="AE9" s="52"/>
      <c r="AF9" s="52"/>
      <c r="AG9" s="52"/>
      <c r="AH9" s="52"/>
    </row>
    <row r="10" spans="1:34" ht="38.25" customHeight="1" thickTop="1" thickBot="1" x14ac:dyDescent="0.3">
      <c r="B10" s="217" t="s">
        <v>109</v>
      </c>
      <c r="C10" s="218"/>
      <c r="D10" s="218"/>
      <c r="E10" s="218"/>
      <c r="F10" s="218"/>
      <c r="G10" s="218"/>
      <c r="H10" s="218"/>
      <c r="I10" s="219"/>
    </row>
    <row r="11" spans="1:34" ht="16.5" thickTop="1" thickBot="1" x14ac:dyDescent="0.3">
      <c r="B11" s="109" t="s">
        <v>0</v>
      </c>
      <c r="C11" s="110" t="s">
        <v>13</v>
      </c>
      <c r="D11" s="114" t="s">
        <v>2</v>
      </c>
      <c r="E11" s="115" t="s">
        <v>3</v>
      </c>
      <c r="F11" s="115" t="s">
        <v>4</v>
      </c>
      <c r="G11" s="115" t="s">
        <v>5</v>
      </c>
      <c r="H11" s="115" t="s">
        <v>6</v>
      </c>
      <c r="I11" s="116" t="s">
        <v>7</v>
      </c>
    </row>
    <row r="12" spans="1:34" ht="15.75" thickTop="1" x14ac:dyDescent="0.25">
      <c r="B12" s="98" t="str">
        <f>+B5</f>
        <v>Bloque 1</v>
      </c>
      <c r="C12" s="111" t="str">
        <f t="shared" ref="C12:C14" si="2">+C5</f>
        <v>6.1TD</v>
      </c>
      <c r="D12" s="81">
        <v>0</v>
      </c>
      <c r="E12" s="82">
        <v>0</v>
      </c>
      <c r="F12" s="82">
        <v>0</v>
      </c>
      <c r="G12" s="82">
        <v>0</v>
      </c>
      <c r="H12" s="82">
        <v>0</v>
      </c>
      <c r="I12" s="83">
        <v>0</v>
      </c>
    </row>
    <row r="13" spans="1:34" x14ac:dyDescent="0.25">
      <c r="B13" s="99" t="str">
        <f t="shared" ref="B13" si="3">+B6</f>
        <v>Bloque 2</v>
      </c>
      <c r="C13" s="112" t="str">
        <f t="shared" si="2"/>
        <v>3.0TD</v>
      </c>
      <c r="D13" s="84">
        <v>0</v>
      </c>
      <c r="E13" s="35">
        <v>0</v>
      </c>
      <c r="F13" s="35">
        <v>0</v>
      </c>
      <c r="G13" s="35">
        <v>0</v>
      </c>
      <c r="H13" s="35">
        <v>0</v>
      </c>
      <c r="I13" s="36">
        <v>0</v>
      </c>
    </row>
    <row r="14" spans="1:34" ht="15.75" thickBot="1" x14ac:dyDescent="0.3">
      <c r="B14" s="100" t="str">
        <f t="shared" ref="B14" si="4">+B7</f>
        <v>Bloque 3</v>
      </c>
      <c r="C14" s="113" t="str">
        <f t="shared" si="2"/>
        <v>2.0TD</v>
      </c>
      <c r="D14" s="85">
        <v>0</v>
      </c>
      <c r="E14" s="42">
        <v>0</v>
      </c>
      <c r="F14" s="42">
        <v>0</v>
      </c>
      <c r="G14" s="195" t="s">
        <v>113</v>
      </c>
      <c r="H14" s="195" t="s">
        <v>113</v>
      </c>
      <c r="I14" s="196" t="s">
        <v>113</v>
      </c>
    </row>
    <row r="15" spans="1:34" ht="29.25" customHeight="1" thickTop="1" thickBot="1" x14ac:dyDescent="0.3">
      <c r="B15" s="46"/>
      <c r="C15" s="46"/>
      <c r="D15" s="47"/>
      <c r="E15" s="48"/>
      <c r="F15" s="48"/>
      <c r="G15" s="48"/>
      <c r="H15" s="48"/>
      <c r="I15" s="48"/>
      <c r="J15" s="48"/>
    </row>
    <row r="16" spans="1:34" ht="16.5" customHeight="1" thickTop="1" thickBot="1" x14ac:dyDescent="0.3">
      <c r="B16" s="220" t="s">
        <v>17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2"/>
    </row>
    <row r="17" spans="2:20" ht="17.25" thickTop="1" thickBot="1" x14ac:dyDescent="0.3">
      <c r="B17" s="223" t="s">
        <v>0</v>
      </c>
      <c r="C17" s="225" t="s">
        <v>13</v>
      </c>
      <c r="D17" s="220" t="s">
        <v>18</v>
      </c>
      <c r="E17" s="221"/>
      <c r="F17" s="221"/>
      <c r="G17" s="221"/>
      <c r="H17" s="221"/>
      <c r="I17" s="221"/>
      <c r="J17" s="221"/>
      <c r="K17" s="222"/>
      <c r="L17" s="220" t="s">
        <v>19</v>
      </c>
      <c r="M17" s="221"/>
      <c r="N17" s="221"/>
      <c r="O17" s="221"/>
      <c r="P17" s="221"/>
      <c r="Q17" s="221"/>
      <c r="R17" s="221"/>
      <c r="S17" s="222"/>
    </row>
    <row r="18" spans="2:20" ht="69" thickTop="1" thickBot="1" x14ac:dyDescent="0.3">
      <c r="B18" s="224"/>
      <c r="C18" s="226"/>
      <c r="D18" s="53" t="s">
        <v>107</v>
      </c>
      <c r="E18" s="54" t="s">
        <v>108</v>
      </c>
      <c r="F18" s="54" t="s">
        <v>20</v>
      </c>
      <c r="G18" s="54" t="s">
        <v>21</v>
      </c>
      <c r="H18" s="54" t="s">
        <v>22</v>
      </c>
      <c r="I18" s="54" t="s">
        <v>23</v>
      </c>
      <c r="J18" s="54" t="s">
        <v>24</v>
      </c>
      <c r="K18" s="55" t="s">
        <v>25</v>
      </c>
      <c r="L18" s="53" t="s">
        <v>107</v>
      </c>
      <c r="M18" s="54" t="s">
        <v>108</v>
      </c>
      <c r="N18" s="54" t="s">
        <v>20</v>
      </c>
      <c r="O18" s="54" t="s">
        <v>21</v>
      </c>
      <c r="P18" s="54" t="s">
        <v>22</v>
      </c>
      <c r="Q18" s="54" t="s">
        <v>23</v>
      </c>
      <c r="R18" s="54" t="s">
        <v>24</v>
      </c>
      <c r="S18" s="55" t="s">
        <v>25</v>
      </c>
      <c r="T18" s="56"/>
    </row>
    <row r="19" spans="2:20" ht="15.75" thickTop="1" x14ac:dyDescent="0.25">
      <c r="B19" s="117" t="str">
        <f>+B12</f>
        <v>Bloque 1</v>
      </c>
      <c r="C19" s="57" t="str">
        <f t="shared" ref="C19:C21" si="5">+C12</f>
        <v>6.1TD</v>
      </c>
      <c r="D19" s="58">
        <f>SUMPRODUCT(E5:J5,'Precios Máximos'!F5:K5)</f>
        <v>82402.791770999989</v>
      </c>
      <c r="E19" s="59">
        <f>+SUMPRODUCT(K5:P5,'Precios Máximos'!L5:Q5)/1000</f>
        <v>47821.391190966759</v>
      </c>
      <c r="F19" s="59">
        <f>SUMPRODUCT(K5:P5,'Precios Máximos'!R5:W5)/1000</f>
        <v>1117046.1335659125</v>
      </c>
      <c r="G19" s="59">
        <f>SUM(D19:F19)*0.051127</f>
        <v>63769.189473120889</v>
      </c>
      <c r="H19" s="59">
        <f>'Precios Máximos'!E5</f>
        <v>4839.9499999999989</v>
      </c>
      <c r="I19" s="59">
        <f>SUM(D19:H19)</f>
        <v>1315879.4560010002</v>
      </c>
      <c r="J19" s="59">
        <f>I19*0.21</f>
        <v>276334.68576021004</v>
      </c>
      <c r="K19" s="60">
        <f>SUM(I19:J19)</f>
        <v>1592214.1417612103</v>
      </c>
      <c r="L19" s="58">
        <f>D19</f>
        <v>82402.791770999989</v>
      </c>
      <c r="M19" s="58">
        <f>+E19</f>
        <v>47821.391190966759</v>
      </c>
      <c r="N19" s="75">
        <f>(SUMPRODUCT(K5:P5,D12:I12)/1000)</f>
        <v>0</v>
      </c>
      <c r="O19" s="59">
        <f>SUM(L19:N19)*0.051127</f>
        <v>6657.9718022964744</v>
      </c>
      <c r="P19" s="59">
        <f>H19</f>
        <v>4839.9499999999989</v>
      </c>
      <c r="Q19" s="59">
        <f>SUM(L19:P19)</f>
        <v>141722.10476426323</v>
      </c>
      <c r="R19" s="59">
        <f>Q19*0.21</f>
        <v>29761.642000495278</v>
      </c>
      <c r="S19" s="60">
        <f>SUM(Q19:R19)</f>
        <v>171483.74676475851</v>
      </c>
      <c r="T19" s="61"/>
    </row>
    <row r="20" spans="2:20" x14ac:dyDescent="0.25">
      <c r="B20" s="118" t="str">
        <f t="shared" ref="B20" si="6">+B13</f>
        <v>Bloque 2</v>
      </c>
      <c r="C20" s="62" t="str">
        <f t="shared" si="5"/>
        <v>3.0TD</v>
      </c>
      <c r="D20" s="63">
        <f>SUMPRODUCT(E6:J6,'Precios Máximos'!F6:K6)</f>
        <v>8585.088589523999</v>
      </c>
      <c r="E20" s="64">
        <f>+SUMPRODUCT(K6:P6,'Precios Máximos'!L6:Q6)/1000</f>
        <v>4823.2168485148122</v>
      </c>
      <c r="F20" s="64">
        <f>SUMPRODUCT(K6:P6,'Precios Máximos'!R6:W6)/1000</f>
        <v>76102.591085078544</v>
      </c>
      <c r="G20" s="64">
        <f>SUM(D20:F20)*0.051127</f>
        <v>4576.4236065374207</v>
      </c>
      <c r="H20" s="64">
        <f>'Precios Máximos'!E6</f>
        <v>770.82999999999993</v>
      </c>
      <c r="I20" s="64">
        <f>SUM(D20:H20)</f>
        <v>94858.150129654779</v>
      </c>
      <c r="J20" s="64">
        <f>I20*0.21</f>
        <v>19920.211527227504</v>
      </c>
      <c r="K20" s="65">
        <f>SUM(I20:J20)</f>
        <v>114778.36165688228</v>
      </c>
      <c r="L20" s="63">
        <f>D20</f>
        <v>8585.088589523999</v>
      </c>
      <c r="M20" s="63">
        <f t="shared" ref="M20:M21" si="7">+E20</f>
        <v>4823.2168485148122</v>
      </c>
      <c r="N20" s="76">
        <f t="shared" ref="N20:N21" si="8">(SUMPRODUCT(K6:P6,D13:I13)/1000)</f>
        <v>0</v>
      </c>
      <c r="O20" s="64">
        <f>SUM(L20:N20)*0.051127</f>
        <v>685.52643213061026</v>
      </c>
      <c r="P20" s="64">
        <f>H20</f>
        <v>770.82999999999993</v>
      </c>
      <c r="Q20" s="64">
        <f>SUM(L20:P20)</f>
        <v>14864.661870169421</v>
      </c>
      <c r="R20" s="64">
        <f>Q20*0.21</f>
        <v>3121.5789927355781</v>
      </c>
      <c r="S20" s="65">
        <f>SUM(Q20:R20)</f>
        <v>17986.240862904997</v>
      </c>
    </row>
    <row r="21" spans="2:20" ht="15.75" thickBot="1" x14ac:dyDescent="0.3">
      <c r="B21" s="119" t="str">
        <f t="shared" ref="B21" si="9">+B14</f>
        <v>Bloque 3</v>
      </c>
      <c r="C21" s="66" t="str">
        <f t="shared" si="5"/>
        <v>2.0TD</v>
      </c>
      <c r="D21" s="67">
        <f>SUMPRODUCT(E7:J7,'Precios Máximos'!F7:K7)</f>
        <v>2321.0794992639994</v>
      </c>
      <c r="E21" s="68">
        <f>+SUMPRODUCT(K7:P7,'Precios Máximos'!L7:Q7)/1000</f>
        <v>3104.8277791420255</v>
      </c>
      <c r="F21" s="68">
        <f>SUMPRODUCT(K7:P7,'Precios Máximos'!R7:W7)/1000</f>
        <v>42404.420876516</v>
      </c>
      <c r="G21" s="68">
        <f>SUM(D21:F21)*0.051127</f>
        <v>2445.4211875766982</v>
      </c>
      <c r="H21" s="68">
        <f>'Precios Máximos'!E7</f>
        <v>125.9</v>
      </c>
      <c r="I21" s="68">
        <f>SUM(D21:H21)</f>
        <v>50401.649342498727</v>
      </c>
      <c r="J21" s="68">
        <f>I21*0.21</f>
        <v>10584.346361924732</v>
      </c>
      <c r="K21" s="69">
        <f>SUM(I21:J21)</f>
        <v>60985.995704423462</v>
      </c>
      <c r="L21" s="67">
        <f>D21</f>
        <v>2321.0794992639994</v>
      </c>
      <c r="M21" s="67">
        <f t="shared" si="7"/>
        <v>3104.8277791420255</v>
      </c>
      <c r="N21" s="77">
        <f t="shared" si="8"/>
        <v>0</v>
      </c>
      <c r="O21" s="68">
        <f>SUM(L21:N21)*0.051127</f>
        <v>277.41036142306478</v>
      </c>
      <c r="P21" s="68">
        <f>H21</f>
        <v>125.9</v>
      </c>
      <c r="Q21" s="68">
        <f>SUM(L21:P21)</f>
        <v>5829.2176398290885</v>
      </c>
      <c r="R21" s="68">
        <f>Q21*0.21</f>
        <v>1224.1357043641085</v>
      </c>
      <c r="S21" s="69">
        <f>SUM(Q21:R21)</f>
        <v>7053.3533441931968</v>
      </c>
    </row>
    <row r="22" spans="2:20" ht="15.75" thickTop="1" x14ac:dyDescent="0.25">
      <c r="B22" s="70"/>
      <c r="C22" s="70"/>
      <c r="D22" s="71"/>
      <c r="E22" s="71"/>
      <c r="H22" s="72" t="s">
        <v>26</v>
      </c>
      <c r="I22" s="73">
        <f>+SUM(I19:I21)</f>
        <v>1461139.2554731537</v>
      </c>
      <c r="K22" s="73">
        <f>SUM(K19:K21)</f>
        <v>1767978.499122516</v>
      </c>
      <c r="L22" s="71"/>
      <c r="M22" s="71"/>
      <c r="N22" s="71"/>
      <c r="P22" s="72" t="s">
        <v>27</v>
      </c>
      <c r="Q22" s="73">
        <f>+SUM(Q19:Q21)</f>
        <v>162415.98427426175</v>
      </c>
      <c r="S22" s="74">
        <f>SUM(S19:S21)</f>
        <v>196523.3409718567</v>
      </c>
    </row>
    <row r="23" spans="2:20" x14ac:dyDescent="0.25">
      <c r="H23" s="72" t="s">
        <v>28</v>
      </c>
      <c r="I23" s="47">
        <v>2</v>
      </c>
      <c r="K23" s="47">
        <v>2</v>
      </c>
      <c r="P23" s="72" t="s">
        <v>28</v>
      </c>
      <c r="Q23" s="47">
        <v>2</v>
      </c>
      <c r="S23" s="47">
        <v>2</v>
      </c>
    </row>
    <row r="24" spans="2:20" x14ac:dyDescent="0.25">
      <c r="H24" s="72" t="s">
        <v>29</v>
      </c>
      <c r="I24" s="73">
        <f>+I22*I23</f>
        <v>2922278.5109463073</v>
      </c>
      <c r="K24" s="73">
        <f>+K22*K23</f>
        <v>3535956.998245032</v>
      </c>
      <c r="P24" s="72" t="s">
        <v>30</v>
      </c>
      <c r="Q24" s="73">
        <f>+Q22*Q23</f>
        <v>324831.96854852349</v>
      </c>
      <c r="S24" s="73">
        <f>+S22*S23</f>
        <v>393046.6819437134</v>
      </c>
    </row>
    <row r="26" spans="2:20" x14ac:dyDescent="0.25">
      <c r="I26" s="122">
        <f>+I22/$Q$8</f>
        <v>0.25197722939323564</v>
      </c>
    </row>
    <row r="28" spans="2:20" x14ac:dyDescent="0.25">
      <c r="I28" s="73"/>
    </row>
  </sheetData>
  <mergeCells count="12">
    <mergeCell ref="B2:Q2"/>
    <mergeCell ref="B3:B4"/>
    <mergeCell ref="C3:C4"/>
    <mergeCell ref="D3:D4"/>
    <mergeCell ref="E3:J3"/>
    <mergeCell ref="K3:Q3"/>
    <mergeCell ref="B10:I10"/>
    <mergeCell ref="B16:S16"/>
    <mergeCell ref="B17:B18"/>
    <mergeCell ref="C17:C18"/>
    <mergeCell ref="D17:K17"/>
    <mergeCell ref="L17:S17"/>
  </mergeCells>
  <conditionalFormatting sqref="S22">
    <cfRule type="cellIs" dxfId="1" priority="1" operator="greaterThan">
      <formula>$K$22</formula>
    </cfRule>
    <cfRule type="cellIs" dxfId="0" priority="2" operator="lessThanOrEqual">
      <formula>$K$22</formula>
    </cfRule>
  </conditionalFormatting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Pliego</vt:lpstr>
      <vt:lpstr>Precios Máximos</vt:lpstr>
      <vt:lpstr>Cálculo Oferta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Velasco</dc:creator>
  <cp:lastModifiedBy>Ignacio Velasco</cp:lastModifiedBy>
  <dcterms:created xsi:type="dcterms:W3CDTF">2018-09-24T07:35:27Z</dcterms:created>
  <dcterms:modified xsi:type="dcterms:W3CDTF">2023-10-30T07:01:20Z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2023-05-11T15:14:35Z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00db0027-65e4-4d1c-ad48-60be14cbf8fd</vt:lpwstr>
  </property>
  <property fmtid="{D5CDD505-2E9C-101B-9397-08002B2CF9AE}" pid="8" name="MSIP_Label_797ad33d-ed35-43c0-b526-22bc83c17deb_ContentBits">
    <vt:lpwstr>1</vt:lpwstr>
  </property>
</Properties>
</file>